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<sst xmlns="http://schemas.openxmlformats.org/spreadsheetml/2006/main" count="1467" uniqueCount="788">
  <si>
    <t>身份证</t>
  </si>
  <si>
    <t>姓名</t>
  </si>
  <si>
    <t>补贴金额合计</t>
  </si>
  <si>
    <t>养老补贴额</t>
  </si>
  <si>
    <t>医疗补贴额</t>
  </si>
  <si>
    <t>失业补贴额</t>
  </si>
  <si>
    <t>工伤补贴额</t>
  </si>
  <si>
    <t>生育补贴额</t>
  </si>
  <si>
    <t>单位名称</t>
  </si>
  <si>
    <t>补贴类别</t>
  </si>
  <si>
    <t>张从宇</t>
  </si>
  <si>
    <t>顶碁运动用品（淮安）有限公司</t>
  </si>
  <si>
    <t>企业社保补贴</t>
  </si>
  <si>
    <t>韩露</t>
  </si>
  <si>
    <t>赵斌</t>
  </si>
  <si>
    <t>曹勇</t>
  </si>
  <si>
    <t>吴志来</t>
  </si>
  <si>
    <t>张浩</t>
  </si>
  <si>
    <t>刘飞</t>
  </si>
  <si>
    <t>马凤梅</t>
  </si>
  <si>
    <t>丰瑞实业(淮安)有限公司</t>
  </si>
  <si>
    <t>莫飞</t>
  </si>
  <si>
    <t>柏安忠</t>
  </si>
  <si>
    <t>蔡娟</t>
  </si>
  <si>
    <t>张凤山</t>
  </si>
  <si>
    <t>孙志鑫</t>
  </si>
  <si>
    <t>李加敏</t>
  </si>
  <si>
    <t>马志</t>
  </si>
  <si>
    <t>宏恒胜电子科技（淮安）有限公司</t>
  </si>
  <si>
    <t>孙晓东</t>
  </si>
  <si>
    <t>华润苏果物流（淮安）有限公司</t>
  </si>
  <si>
    <t>姚家乐</t>
  </si>
  <si>
    <t>卞富春</t>
  </si>
  <si>
    <t>王莹莹</t>
  </si>
  <si>
    <t>张通</t>
  </si>
  <si>
    <t>罗磊</t>
  </si>
  <si>
    <t>淮安达方电子有限公司</t>
  </si>
  <si>
    <t>刘亚星</t>
  </si>
  <si>
    <t>李理</t>
  </si>
  <si>
    <t>姚康</t>
  </si>
  <si>
    <t>许宝荣</t>
  </si>
  <si>
    <t>朱绪迁</t>
  </si>
  <si>
    <t>徐谦</t>
  </si>
  <si>
    <t>刘红</t>
  </si>
  <si>
    <t>张娟</t>
  </si>
  <si>
    <t>高三军</t>
  </si>
  <si>
    <t>淮安达瑞精密塑胶有限公司</t>
  </si>
  <si>
    <t>高绕弟</t>
  </si>
  <si>
    <t>于春</t>
  </si>
  <si>
    <t>高从翠</t>
  </si>
  <si>
    <t>邱文楼</t>
  </si>
  <si>
    <t>丁长淮</t>
  </si>
  <si>
    <t>余彩连</t>
  </si>
  <si>
    <t>王克兰</t>
  </si>
  <si>
    <t>童晓玲</t>
  </si>
  <si>
    <t>胡红琴</t>
  </si>
  <si>
    <t>刘明明</t>
  </si>
  <si>
    <t>王从顺</t>
  </si>
  <si>
    <t>张从干</t>
  </si>
  <si>
    <t>魏娇娇</t>
  </si>
  <si>
    <t>蔡殿波</t>
  </si>
  <si>
    <t>朱达新</t>
  </si>
  <si>
    <t>侯兵</t>
  </si>
  <si>
    <t>王小林</t>
  </si>
  <si>
    <t>邱文志</t>
  </si>
  <si>
    <t>谷德明</t>
  </si>
  <si>
    <t>张寒</t>
  </si>
  <si>
    <t>淮安帝泰华懋精密科技有限公司</t>
  </si>
  <si>
    <t>陶军</t>
  </si>
  <si>
    <t>淮安华顶鞋业有限公司</t>
  </si>
  <si>
    <t>冯怀淮</t>
  </si>
  <si>
    <t>徐志</t>
  </si>
  <si>
    <t>王莉莉</t>
  </si>
  <si>
    <t>沈巧华</t>
  </si>
  <si>
    <t>王飞</t>
  </si>
  <si>
    <t>伏亚琴</t>
  </si>
  <si>
    <t>王斌</t>
  </si>
  <si>
    <t>张颖</t>
  </si>
  <si>
    <t>王平</t>
  </si>
  <si>
    <t>王永庆</t>
  </si>
  <si>
    <t>孙庆华</t>
  </si>
  <si>
    <t>夏琳林</t>
  </si>
  <si>
    <t>淮安金成自动化设备有限公司</t>
  </si>
  <si>
    <t>李建刚</t>
  </si>
  <si>
    <t>淮安经济技术开发区润宝商业有限公司</t>
  </si>
  <si>
    <t>王佳佳</t>
  </si>
  <si>
    <t>淮安经济开发区华夏人力资源开发有限公司</t>
  </si>
  <si>
    <t>王欢</t>
  </si>
  <si>
    <t>淮安可宾复合材料有限公司</t>
  </si>
  <si>
    <t>石爱玲</t>
  </si>
  <si>
    <t>武报</t>
  </si>
  <si>
    <t>李厚梅</t>
  </si>
  <si>
    <t>葛明识</t>
  </si>
  <si>
    <t>孙建中</t>
  </si>
  <si>
    <t>淮安勤航纺织有限公司</t>
  </si>
  <si>
    <t>郁洪会</t>
  </si>
  <si>
    <t>张冬梅</t>
  </si>
  <si>
    <t>葛玉伟</t>
  </si>
  <si>
    <t>尹传旺</t>
  </si>
  <si>
    <t>淮安市鹏诚人力资源有限公司</t>
  </si>
  <si>
    <t>邱宇航</t>
  </si>
  <si>
    <t>程小军</t>
  </si>
  <si>
    <t>淮安市翔龙特种车辆有限公司</t>
  </si>
  <si>
    <t>金友良</t>
  </si>
  <si>
    <t>淮安台丰塑胶有限公司</t>
  </si>
  <si>
    <t>高从四</t>
  </si>
  <si>
    <t>马艾红</t>
  </si>
  <si>
    <t>刘雪峰</t>
  </si>
  <si>
    <t>王晖</t>
  </si>
  <si>
    <t>胡晓芹</t>
  </si>
  <si>
    <t>孙中元</t>
  </si>
  <si>
    <t>淮安协盛电器有限公司</t>
  </si>
  <si>
    <t>郭迪宴</t>
  </si>
  <si>
    <t>陶友富</t>
  </si>
  <si>
    <t>叶长浩</t>
  </si>
  <si>
    <t>黄友元</t>
  </si>
  <si>
    <t>葛志春</t>
  </si>
  <si>
    <t>付赐恩</t>
  </si>
  <si>
    <t>淮安永盛服务外包有限公司</t>
  </si>
  <si>
    <t>梁海燕</t>
  </si>
  <si>
    <t>淮安众可人力资源有限公司</t>
  </si>
  <si>
    <t>王小红</t>
  </si>
  <si>
    <t>江苏艾科维科技有限公司</t>
  </si>
  <si>
    <t>刘锦秀</t>
  </si>
  <si>
    <t>江苏甫林电子有限公司</t>
  </si>
  <si>
    <t>贾文芹</t>
  </si>
  <si>
    <t>郑顺平</t>
  </si>
  <si>
    <t>李小翠</t>
  </si>
  <si>
    <t>徐双祥</t>
  </si>
  <si>
    <t>葛春香</t>
  </si>
  <si>
    <t>林虎</t>
  </si>
  <si>
    <t>黄晖</t>
  </si>
  <si>
    <t>章红梅</t>
  </si>
  <si>
    <t>陈海云</t>
  </si>
  <si>
    <t>李风军</t>
  </si>
  <si>
    <t>孙玉芹</t>
  </si>
  <si>
    <t>赵绪燕</t>
  </si>
  <si>
    <t>王小兰</t>
  </si>
  <si>
    <t>魏良驰</t>
  </si>
  <si>
    <t>仇国柱</t>
  </si>
  <si>
    <t>陈巧玉</t>
  </si>
  <si>
    <t>张建虎</t>
  </si>
  <si>
    <t>何永萍</t>
  </si>
  <si>
    <t>祝春</t>
  </si>
  <si>
    <t>王静</t>
  </si>
  <si>
    <t>杭银宝</t>
  </si>
  <si>
    <t>王芳</t>
  </si>
  <si>
    <t>朱会林</t>
  </si>
  <si>
    <t>蒋大伟</t>
  </si>
  <si>
    <t>朱聪</t>
  </si>
  <si>
    <t>王明明</t>
  </si>
  <si>
    <t>张蒋</t>
  </si>
  <si>
    <t>王荀</t>
  </si>
  <si>
    <t>刘旺</t>
  </si>
  <si>
    <t>刘新荣</t>
  </si>
  <si>
    <t>胡爱友</t>
  </si>
  <si>
    <t>张晖</t>
  </si>
  <si>
    <t>王佳炜</t>
  </si>
  <si>
    <t>于四清</t>
  </si>
  <si>
    <t>赵崇霁</t>
  </si>
  <si>
    <t>丁俊</t>
  </si>
  <si>
    <t>路桂花</t>
  </si>
  <si>
    <t>张艳</t>
  </si>
  <si>
    <t>陆舟</t>
  </si>
  <si>
    <t>路传其</t>
  </si>
  <si>
    <t>沈国春</t>
  </si>
  <si>
    <t>王佳丽</t>
  </si>
  <si>
    <t>张空军</t>
  </si>
  <si>
    <t>钟华兵</t>
  </si>
  <si>
    <t>王荣华</t>
  </si>
  <si>
    <t>赵文菁</t>
  </si>
  <si>
    <t>王建</t>
  </si>
  <si>
    <t>王俊烨</t>
  </si>
  <si>
    <t>王士俊</t>
  </si>
  <si>
    <t>姚锐</t>
  </si>
  <si>
    <t>贾建霞</t>
  </si>
  <si>
    <t>王玉林</t>
  </si>
  <si>
    <t>朱丽群</t>
  </si>
  <si>
    <t>郝巍</t>
  </si>
  <si>
    <t>潘海舰</t>
  </si>
  <si>
    <t>李伟</t>
  </si>
  <si>
    <t>姚秀勤</t>
  </si>
  <si>
    <t>孟月</t>
  </si>
  <si>
    <t>马泉</t>
  </si>
  <si>
    <t>姚爱琴</t>
  </si>
  <si>
    <t>李建</t>
  </si>
  <si>
    <t>曹一鸣</t>
  </si>
  <si>
    <t>王小飞</t>
  </si>
  <si>
    <t>袁丽丽</t>
  </si>
  <si>
    <t>蔡腊梅</t>
  </si>
  <si>
    <t>蒋晓明</t>
  </si>
  <si>
    <t>孙楚航</t>
  </si>
  <si>
    <t>李桂香</t>
  </si>
  <si>
    <t>李红亿</t>
  </si>
  <si>
    <t>孙伟</t>
  </si>
  <si>
    <t>周业芬</t>
  </si>
  <si>
    <t>江苏禾裕泰化学有限公司</t>
  </si>
  <si>
    <t>袁文东</t>
  </si>
  <si>
    <t>朱春亮</t>
  </si>
  <si>
    <t>江苏恒宇电力设备安装有限公司</t>
  </si>
  <si>
    <t>陈艺灵</t>
  </si>
  <si>
    <t>孟贵刚</t>
  </si>
  <si>
    <t>江苏宏盛皮具有限公司</t>
  </si>
  <si>
    <t>井玉</t>
  </si>
  <si>
    <t>宋卫东</t>
  </si>
  <si>
    <t>张颜美</t>
  </si>
  <si>
    <t>杨罡</t>
  </si>
  <si>
    <t>周冬霞</t>
  </si>
  <si>
    <t>李建明</t>
  </si>
  <si>
    <t>刘中秀</t>
  </si>
  <si>
    <t>沈丽丽</t>
  </si>
  <si>
    <t>华玉</t>
  </si>
  <si>
    <t>江苏万企通企业管理有限公司</t>
  </si>
  <si>
    <t>孙爱群</t>
  </si>
  <si>
    <t>王慧芝</t>
  </si>
  <si>
    <t>江苏亚源制帽有限公司</t>
  </si>
  <si>
    <t>卢艳玲</t>
  </si>
  <si>
    <t>王娟</t>
  </si>
  <si>
    <t>王贵红</t>
  </si>
  <si>
    <t>袁秋香</t>
  </si>
  <si>
    <t>赵洪芬</t>
  </si>
  <si>
    <t>绿尚太阳能科技(淮安)有限公司</t>
  </si>
  <si>
    <t>姜侠</t>
  </si>
  <si>
    <t>张光翁</t>
  </si>
  <si>
    <t>耐盛皮具（淮安）有限公司*</t>
  </si>
  <si>
    <t>李小艳</t>
  </si>
  <si>
    <t>朱广琴</t>
  </si>
  <si>
    <t>何正兰</t>
  </si>
  <si>
    <t>王阿娣</t>
  </si>
  <si>
    <t>陆春荣</t>
  </si>
  <si>
    <t>张明光</t>
  </si>
  <si>
    <t>张平</t>
  </si>
  <si>
    <t>谭克玉</t>
  </si>
  <si>
    <t>高芹</t>
  </si>
  <si>
    <t>张小红</t>
  </si>
  <si>
    <t>赵龙</t>
  </si>
  <si>
    <t>庆鼎精密电子（淮安）有限公司</t>
  </si>
  <si>
    <t>陈浩</t>
  </si>
  <si>
    <t>高建</t>
  </si>
  <si>
    <t>姜巨岑</t>
  </si>
  <si>
    <t>李晓凡</t>
  </si>
  <si>
    <t>圣宏皮具（淮安）有限公司</t>
  </si>
  <si>
    <t>白亮</t>
  </si>
  <si>
    <t>龚云兰</t>
  </si>
  <si>
    <t>张春利</t>
  </si>
  <si>
    <t>王兴</t>
  </si>
  <si>
    <t>李旺</t>
  </si>
  <si>
    <t>王立清</t>
  </si>
  <si>
    <t>汪雪芹</t>
  </si>
  <si>
    <t>姜宝智</t>
  </si>
  <si>
    <t>谷初霞</t>
  </si>
  <si>
    <t>王海波</t>
  </si>
  <si>
    <t>夏莹莹</t>
  </si>
  <si>
    <t>王正洲</t>
  </si>
  <si>
    <t>李军明</t>
  </si>
  <si>
    <t>程海波</t>
  </si>
  <si>
    <t>裴泽</t>
  </si>
  <si>
    <t>万立新</t>
  </si>
  <si>
    <t>王海英</t>
  </si>
  <si>
    <t>冯静</t>
  </si>
  <si>
    <t>刘爱军</t>
  </si>
  <si>
    <t>严超亚</t>
  </si>
  <si>
    <t>王宝仙</t>
  </si>
  <si>
    <t>孙健</t>
  </si>
  <si>
    <t>徐笑</t>
  </si>
  <si>
    <t>苏志娟</t>
  </si>
  <si>
    <t>王桂军</t>
  </si>
  <si>
    <t>张亚</t>
  </si>
  <si>
    <t>徐娟</t>
  </si>
  <si>
    <t>浦广金</t>
  </si>
  <si>
    <t>王理奎</t>
  </si>
  <si>
    <t>杨承桃</t>
  </si>
  <si>
    <t>胡正龙</t>
  </si>
  <si>
    <t>孙佳佳</t>
  </si>
  <si>
    <t>黄永梅</t>
  </si>
  <si>
    <t>淮安大器工程造价咨询有限公司</t>
  </si>
  <si>
    <t>杨正菊</t>
  </si>
  <si>
    <t>杨桂花</t>
  </si>
  <si>
    <t>卢成</t>
  </si>
  <si>
    <t>季冬梅</t>
  </si>
  <si>
    <t>唐怀之</t>
  </si>
  <si>
    <t>付士芳</t>
  </si>
  <si>
    <t>潘海波</t>
  </si>
  <si>
    <t>邱红霞</t>
  </si>
  <si>
    <t>朱志远</t>
  </si>
  <si>
    <t>淮安金捷投资有限公司鼎立国际大酒店</t>
  </si>
  <si>
    <t>顾万仁</t>
  </si>
  <si>
    <t>张义东</t>
  </si>
  <si>
    <t>瞿胜</t>
  </si>
  <si>
    <t>梁玉勤</t>
  </si>
  <si>
    <t>胡海艳</t>
  </si>
  <si>
    <t>淮安金筑物业服务有限公司</t>
  </si>
  <si>
    <t>阮凤雷</t>
  </si>
  <si>
    <t>游良英</t>
  </si>
  <si>
    <t>孙艳玲</t>
  </si>
  <si>
    <t>李成英</t>
  </si>
  <si>
    <t>孙南萍</t>
  </si>
  <si>
    <t>周兴武</t>
  </si>
  <si>
    <t>王殿红</t>
  </si>
  <si>
    <t>李忠华</t>
  </si>
  <si>
    <t>胡婷</t>
  </si>
  <si>
    <t>周毅</t>
  </si>
  <si>
    <t>王童宣</t>
  </si>
  <si>
    <t>淮安神旺大酒店有限公司</t>
  </si>
  <si>
    <t>刘炼</t>
  </si>
  <si>
    <t>李方平</t>
  </si>
  <si>
    <t>淮安市和园商务宾馆管理有限公司</t>
  </si>
  <si>
    <t>张建</t>
  </si>
  <si>
    <t>焦阳</t>
  </si>
  <si>
    <t>刘建芬</t>
  </si>
  <si>
    <t>杨登新</t>
  </si>
  <si>
    <t>蒋二芹</t>
  </si>
  <si>
    <t>淮安市清浦区南门社区服务中心</t>
  </si>
  <si>
    <t>许云兰</t>
  </si>
  <si>
    <t>张雷华</t>
  </si>
  <si>
    <t>淮安市他石装饰工程有限公司</t>
  </si>
  <si>
    <t>刘长娟</t>
  </si>
  <si>
    <t>淮安市祥和针织制衣有限公司</t>
  </si>
  <si>
    <t>顾洪勤</t>
  </si>
  <si>
    <t>卜雷英</t>
  </si>
  <si>
    <t>袁小云</t>
  </si>
  <si>
    <t>崔秀花</t>
  </si>
  <si>
    <t>左言清</t>
  </si>
  <si>
    <t>郭养伍</t>
  </si>
  <si>
    <t>淮安市兴达柴油机汽车修理厂</t>
  </si>
  <si>
    <t>赵以晟</t>
  </si>
  <si>
    <t>淮安市雪莲花家纺有限公司</t>
  </si>
  <si>
    <t>魏红</t>
  </si>
  <si>
    <t>杨雪峰</t>
  </si>
  <si>
    <t>张小大</t>
  </si>
  <si>
    <t>崔海燕</t>
  </si>
  <si>
    <t>范文龙</t>
  </si>
  <si>
    <t>李彦</t>
  </si>
  <si>
    <t>陈彩丽</t>
  </si>
  <si>
    <t>张洪君</t>
  </si>
  <si>
    <t>张伯金</t>
  </si>
  <si>
    <t>崔海芹</t>
  </si>
  <si>
    <t>祁立佳</t>
  </si>
  <si>
    <t>蒋春丰</t>
  </si>
  <si>
    <t>淮安旺旺食品有限公司</t>
  </si>
  <si>
    <t>伏敏</t>
  </si>
  <si>
    <t>王慧</t>
  </si>
  <si>
    <t>金伟</t>
  </si>
  <si>
    <t>王成</t>
  </si>
  <si>
    <t>戴建明</t>
  </si>
  <si>
    <t>陈锦</t>
  </si>
  <si>
    <t>马千里</t>
  </si>
  <si>
    <t>左英杰</t>
  </si>
  <si>
    <t>陈玉强</t>
  </si>
  <si>
    <t>朱金才</t>
  </si>
  <si>
    <t>王松</t>
  </si>
  <si>
    <t>潘志姣</t>
  </si>
  <si>
    <t>翟康</t>
  </si>
  <si>
    <t>刘毅</t>
  </si>
  <si>
    <t>仲翔</t>
  </si>
  <si>
    <t>孙培</t>
  </si>
  <si>
    <t>张爱林</t>
  </si>
  <si>
    <t>史银霞</t>
  </si>
  <si>
    <t>张红梅</t>
  </si>
  <si>
    <t>陈辉</t>
  </si>
  <si>
    <t>刘露</t>
  </si>
  <si>
    <t>邱舒书</t>
  </si>
  <si>
    <t>刘曼丽</t>
  </si>
  <si>
    <t>李成浩</t>
  </si>
  <si>
    <t>韦羽</t>
  </si>
  <si>
    <t>董璇</t>
  </si>
  <si>
    <t>刘斌</t>
  </si>
  <si>
    <t>汤佳佳</t>
  </si>
  <si>
    <t>罗倩</t>
  </si>
  <si>
    <t>陈桂渠</t>
  </si>
  <si>
    <t>陈亮</t>
  </si>
  <si>
    <t>石红旗</t>
  </si>
  <si>
    <t>余刚</t>
  </si>
  <si>
    <t>董春连</t>
  </si>
  <si>
    <t>江苏顺泰包装印刷科技有限公司</t>
  </si>
  <si>
    <t>孙明洋</t>
  </si>
  <si>
    <t>连云港天瑞餐饮管理服务中心淮海东路店</t>
  </si>
  <si>
    <t>刘超</t>
  </si>
  <si>
    <t>薛莲</t>
  </si>
  <si>
    <t>淮安华龙医药有限公司</t>
  </si>
  <si>
    <t>葛娟</t>
  </si>
  <si>
    <t>俞乐</t>
  </si>
  <si>
    <t>淮安嘉龙饮食有限公司</t>
  </si>
  <si>
    <t>卞素勤</t>
  </si>
  <si>
    <t>淮安瑞煌电子商务有限公司</t>
  </si>
  <si>
    <t>顾雪娟</t>
  </si>
  <si>
    <t>闵微红</t>
  </si>
  <si>
    <t>淮安市平达运输有限公司</t>
  </si>
  <si>
    <t>齐彩霞</t>
  </si>
  <si>
    <t>淮安市新韵电子科技有限公司</t>
  </si>
  <si>
    <t>盈祝桃</t>
  </si>
  <si>
    <t>范文康</t>
  </si>
  <si>
    <t>左新星</t>
  </si>
  <si>
    <t>范达</t>
  </si>
  <si>
    <t>穆成林</t>
  </si>
  <si>
    <t>孙红军</t>
  </si>
  <si>
    <t>张小华</t>
  </si>
  <si>
    <t>葛金红</t>
  </si>
  <si>
    <t>张华虎</t>
  </si>
  <si>
    <t>卢伟廷</t>
  </si>
  <si>
    <t>江苏淮阴新华印刷厂</t>
  </si>
  <si>
    <t>廉美龙</t>
  </si>
  <si>
    <t>江苏洁丽莱科技有限公司</t>
  </si>
  <si>
    <t>尹永忠</t>
  </si>
  <si>
    <t>王建勋</t>
  </si>
  <si>
    <t>温康生</t>
  </si>
  <si>
    <t>刘楚</t>
  </si>
  <si>
    <t>江苏科圣化工机械有限公司</t>
  </si>
  <si>
    <t>朱友康</t>
  </si>
  <si>
    <t>梁运星</t>
  </si>
  <si>
    <t>江苏清华房地产资产评估造价咨询有限公司</t>
  </si>
  <si>
    <t>许倩</t>
  </si>
  <si>
    <t>江苏一邦安全用品有限公司</t>
  </si>
  <si>
    <t>周文翠</t>
  </si>
  <si>
    <t>周刚</t>
  </si>
  <si>
    <t>薛艳</t>
  </si>
  <si>
    <t>秦潭秋</t>
  </si>
  <si>
    <t>马行</t>
  </si>
  <si>
    <t>朱江红</t>
  </si>
  <si>
    <t>苏果超市（淮安）有限公司</t>
  </si>
  <si>
    <t>王冬红</t>
  </si>
  <si>
    <t>刘海林</t>
  </si>
  <si>
    <t>贾素红</t>
  </si>
  <si>
    <t>李红霞</t>
  </si>
  <si>
    <t>陈海林</t>
  </si>
  <si>
    <t>2018年下半年企业社会保险补贴公示名单</t>
  </si>
  <si>
    <t>320882****07045414</t>
  </si>
  <si>
    <t>320829****0814182X</t>
  </si>
  <si>
    <t>320829****07230217</t>
  </si>
  <si>
    <t>320821****01160337</t>
  </si>
  <si>
    <t>320882****04285037</t>
  </si>
  <si>
    <t>320882****12251817</t>
  </si>
  <si>
    <t>320802****12253010</t>
  </si>
  <si>
    <t>320828****03165020</t>
  </si>
  <si>
    <t>320830****06075427</t>
  </si>
  <si>
    <t>320828****04126417</t>
  </si>
  <si>
    <t>320811****10144062</t>
  </si>
  <si>
    <t>320326****10183217</t>
  </si>
  <si>
    <t>320821****10161119</t>
  </si>
  <si>
    <t>320821****07131303</t>
  </si>
  <si>
    <t>320821****12042557</t>
  </si>
  <si>
    <t>320821****02140515</t>
  </si>
  <si>
    <t>320826****12045219</t>
  </si>
  <si>
    <t>320831****09240016</t>
  </si>
  <si>
    <t>320724****10140028</t>
  </si>
  <si>
    <t>320382****0309025X</t>
  </si>
  <si>
    <t>320802****1206453X</t>
  </si>
  <si>
    <t>320882****07244615</t>
  </si>
  <si>
    <t>320922****11071146</t>
  </si>
  <si>
    <t>320821****01241316</t>
  </si>
  <si>
    <t>320826****12076016</t>
  </si>
  <si>
    <t>320826****12015611</t>
  </si>
  <si>
    <t>320922****12050619</t>
  </si>
  <si>
    <t>320811****07233525</t>
  </si>
  <si>
    <t>320882****09155027</t>
  </si>
  <si>
    <t>320828****02225217</t>
  </si>
  <si>
    <t>320882****01184423</t>
  </si>
  <si>
    <t>320882****01197211</t>
  </si>
  <si>
    <t>320882****10105231</t>
  </si>
  <si>
    <t>320828****06285013</t>
  </si>
  <si>
    <t>320882****01095015</t>
  </si>
  <si>
    <t>320828****04085241</t>
  </si>
  <si>
    <t>320882****0216764X</t>
  </si>
  <si>
    <t>420123****05093786</t>
  </si>
  <si>
    <t>320811****11241524</t>
  </si>
  <si>
    <t>320882****02103672</t>
  </si>
  <si>
    <t>320882****08295211</t>
  </si>
  <si>
    <t>320828****06295013</t>
  </si>
  <si>
    <t>320882****07275424</t>
  </si>
  <si>
    <t>320828****10025411</t>
  </si>
  <si>
    <t>320828****03035019</t>
  </si>
  <si>
    <t>320828****10080433</t>
  </si>
  <si>
    <t>320828****09305220</t>
  </si>
  <si>
    <t>320828****0402501X</t>
  </si>
  <si>
    <t>320828****04055213</t>
  </si>
  <si>
    <t>320826****12305829</t>
  </si>
  <si>
    <t>320802****06180519</t>
  </si>
  <si>
    <t>320811****01091022</t>
  </si>
  <si>
    <t>320811****12143030</t>
  </si>
  <si>
    <t>320882****0218002X</t>
  </si>
  <si>
    <t>320811****11130537</t>
  </si>
  <si>
    <t>320811****1215151X</t>
  </si>
  <si>
    <t>320705****07311026</t>
  </si>
  <si>
    <t>320811****01230012</t>
  </si>
  <si>
    <t>320801****11162025</t>
  </si>
  <si>
    <t>320882****11145844</t>
  </si>
  <si>
    <t>320828****01263030</t>
  </si>
  <si>
    <t>320811****10011041</t>
  </si>
  <si>
    <t>320826****12273625</t>
  </si>
  <si>
    <t>320821****0810203X</t>
  </si>
  <si>
    <t>320821****06081509</t>
  </si>
  <si>
    <t>320882****07265225</t>
  </si>
  <si>
    <t>320811****10130024</t>
  </si>
  <si>
    <t>320821****10263100</t>
  </si>
  <si>
    <t>320811****06063572</t>
  </si>
  <si>
    <t>320829****0713022X</t>
  </si>
  <si>
    <t>320828****07225410</t>
  </si>
  <si>
    <t>320821****10035111</t>
  </si>
  <si>
    <t>320882****07245418</t>
  </si>
  <si>
    <t>320830****1226022X</t>
  </si>
  <si>
    <t>320882****02285454</t>
  </si>
  <si>
    <t>320821****01252314</t>
  </si>
  <si>
    <t>320811****02274013</t>
  </si>
  <si>
    <t>320811****08290015</t>
  </si>
  <si>
    <t>320821****06045515</t>
  </si>
  <si>
    <t>320828****11235210</t>
  </si>
  <si>
    <t>320829****08181085</t>
  </si>
  <si>
    <t>320821****09026312</t>
  </si>
  <si>
    <t>320821****04060336</t>
  </si>
  <si>
    <t>320821****01235321</t>
  </si>
  <si>
    <t>320826****08144237</t>
  </si>
  <si>
    <t>320882****08182034</t>
  </si>
  <si>
    <t>320821****10140151</t>
  </si>
  <si>
    <t>320828****08262079</t>
  </si>
  <si>
    <t>320829****11010133</t>
  </si>
  <si>
    <t>320823****12276816</t>
  </si>
  <si>
    <t>320882****11235017</t>
  </si>
  <si>
    <t>320802****08011025</t>
  </si>
  <si>
    <t>320811****08024607</t>
  </si>
  <si>
    <t>320828****04020034</t>
  </si>
  <si>
    <t>320826****09123467</t>
  </si>
  <si>
    <t>320826****01150215</t>
  </si>
  <si>
    <t>320829****09280822</t>
  </si>
  <si>
    <t>320826****11145010</t>
  </si>
  <si>
    <t>320811****08232513</t>
  </si>
  <si>
    <t>320821****10015118</t>
  </si>
  <si>
    <t>320802****05051523</t>
  </si>
  <si>
    <t>320802****11303060</t>
  </si>
  <si>
    <t>320828****0228544X</t>
  </si>
  <si>
    <t>320828****0422541X</t>
  </si>
  <si>
    <t>320825****09011728</t>
  </si>
  <si>
    <t>320821****02204900</t>
  </si>
  <si>
    <t>320821****03025121</t>
  </si>
  <si>
    <t>320811****06152513</t>
  </si>
  <si>
    <t>320882****08261218</t>
  </si>
  <si>
    <t>320826****07255245</t>
  </si>
  <si>
    <t>320802****11250075</t>
  </si>
  <si>
    <t>320802****10131527</t>
  </si>
  <si>
    <t>320811****02170019</t>
  </si>
  <si>
    <t>320826****01301448</t>
  </si>
  <si>
    <t>320821****06272119</t>
  </si>
  <si>
    <t>320821****03243122</t>
  </si>
  <si>
    <t>320826****1125542X</t>
  </si>
  <si>
    <t>320802****09200532</t>
  </si>
  <si>
    <t>320811****05014557</t>
  </si>
  <si>
    <t>320802****12201517</t>
  </si>
  <si>
    <t>320828****03071413</t>
  </si>
  <si>
    <t>320811****10301013</t>
  </si>
  <si>
    <t>320811****07080037</t>
  </si>
  <si>
    <t>320982****11186728</t>
  </si>
  <si>
    <t>320802****08162519</t>
  </si>
  <si>
    <t>320821****10260310</t>
  </si>
  <si>
    <t>320811****02260529</t>
  </si>
  <si>
    <t>320802****12292552</t>
  </si>
  <si>
    <t>320802****09042018</t>
  </si>
  <si>
    <t>320811****05141510</t>
  </si>
  <si>
    <t>320829****08290227</t>
  </si>
  <si>
    <t>320802****10313022</t>
  </si>
  <si>
    <t>320802****04163013</t>
  </si>
  <si>
    <t>320829****0613021X</t>
  </si>
  <si>
    <t>320829****09190219</t>
  </si>
  <si>
    <t>320811****05101527</t>
  </si>
  <si>
    <t>320811****08282517</t>
  </si>
  <si>
    <t>320827****10254033</t>
  </si>
  <si>
    <t>320802****01231512</t>
  </si>
  <si>
    <t>320802****04240549</t>
  </si>
  <si>
    <t>320826****1022161X</t>
  </si>
  <si>
    <t>320811****04120037</t>
  </si>
  <si>
    <t>320882****04075426</t>
  </si>
  <si>
    <t>320826****12121253</t>
  </si>
  <si>
    <t>320826****10261204</t>
  </si>
  <si>
    <t>320829****0627021X</t>
  </si>
  <si>
    <t>320811****11081525</t>
  </si>
  <si>
    <t>320811****09211027</t>
  </si>
  <si>
    <t>320802****01131514</t>
  </si>
  <si>
    <t>320811****11251018</t>
  </si>
  <si>
    <t>320821****07243126</t>
  </si>
  <si>
    <t>320826****01156068</t>
  </si>
  <si>
    <t>320821****06200119</t>
  </si>
  <si>
    <t>320821****01063104</t>
  </si>
  <si>
    <t>320881****07090815</t>
  </si>
  <si>
    <t>320811****12071536</t>
  </si>
  <si>
    <t>320826****04050015</t>
  </si>
  <si>
    <t>320821****03010101</t>
  </si>
  <si>
    <t>320882****12085428</t>
  </si>
  <si>
    <t>320821****01067177</t>
  </si>
  <si>
    <t>320821****05011510</t>
  </si>
  <si>
    <t>320828****02085411</t>
  </si>
  <si>
    <t>320811****10081051</t>
  </si>
  <si>
    <t>320802****05100518</t>
  </si>
  <si>
    <t>320821****04110705</t>
  </si>
  <si>
    <t>320821****12142356</t>
  </si>
  <si>
    <t>321322****07115856</t>
  </si>
  <si>
    <t>320811****10051529</t>
  </si>
  <si>
    <t>320882****02245414</t>
  </si>
  <si>
    <t>320828****12305414</t>
  </si>
  <si>
    <t>320811****1108501X</t>
  </si>
  <si>
    <t>320828****08315415</t>
  </si>
  <si>
    <t>320882****07275415</t>
  </si>
  <si>
    <t>320882****01245844</t>
  </si>
  <si>
    <t>320882****10075441</t>
  </si>
  <si>
    <t>522601****09256823</t>
  </si>
  <si>
    <t>320882****0514442X</t>
  </si>
  <si>
    <t>321023****01016622</t>
  </si>
  <si>
    <t>320811****04202525</t>
  </si>
  <si>
    <t>320821****08152140</t>
  </si>
  <si>
    <t>230223****07161829</t>
  </si>
  <si>
    <t>320801****10070022</t>
  </si>
  <si>
    <t>320882****03222825</t>
  </si>
  <si>
    <t>320882****05135447</t>
  </si>
  <si>
    <t>320829****12091245</t>
  </si>
  <si>
    <t>320802****04170510</t>
  </si>
  <si>
    <t>320882****08085425</t>
  </si>
  <si>
    <t>612422****08252227</t>
  </si>
  <si>
    <t>320882****01025026</t>
  </si>
  <si>
    <t>320882****11285021</t>
  </si>
  <si>
    <t>320882****06105220</t>
  </si>
  <si>
    <t>320882****01155420</t>
  </si>
  <si>
    <t>320882****05285031</t>
  </si>
  <si>
    <t>320882****06255428</t>
  </si>
  <si>
    <t>320882****09185080</t>
  </si>
  <si>
    <t>320882****09075427</t>
  </si>
  <si>
    <t>320882****11065842</t>
  </si>
  <si>
    <t>320829****03020836</t>
  </si>
  <si>
    <t>320882****06245430</t>
  </si>
  <si>
    <t>320811****12243017</t>
  </si>
  <si>
    <t>320826****08150812</t>
  </si>
  <si>
    <t>320821****02040558</t>
  </si>
  <si>
    <t>320821****11271132</t>
  </si>
  <si>
    <t>520402****11212844</t>
  </si>
  <si>
    <t>320825****02274941</t>
  </si>
  <si>
    <t>320811****09071537</t>
  </si>
  <si>
    <t>320882****04134211</t>
  </si>
  <si>
    <t>320802****07230541</t>
  </si>
  <si>
    <t>320826****01174720</t>
  </si>
  <si>
    <t>320882****05305016</t>
  </si>
  <si>
    <t>320882****01014424</t>
  </si>
  <si>
    <t>320802****09270538</t>
  </si>
  <si>
    <t>320821****1221392X</t>
  </si>
  <si>
    <t>320821****10107214</t>
  </si>
  <si>
    <t>320811****03072537</t>
  </si>
  <si>
    <t>320811****11230034</t>
  </si>
  <si>
    <t>320802****09171524</t>
  </si>
  <si>
    <t>320826****06095247</t>
  </si>
  <si>
    <t>320826****07101423</t>
  </si>
  <si>
    <t>321322****01309088</t>
  </si>
  <si>
    <t>320882****03285437</t>
  </si>
  <si>
    <t>320882****08244214</t>
  </si>
  <si>
    <t>320811****07071543</t>
  </si>
  <si>
    <t>320802****07210510</t>
  </si>
  <si>
    <t>320811****05231527</t>
  </si>
  <si>
    <t>320811****01273520</t>
  </si>
  <si>
    <t>320811****11052555</t>
  </si>
  <si>
    <t>320811****11132528</t>
  </si>
  <si>
    <t>320802****12101048</t>
  </si>
  <si>
    <t>320821****04145512</t>
  </si>
  <si>
    <t>320811****03192538</t>
  </si>
  <si>
    <t>522628****02204829</t>
  </si>
  <si>
    <t>320882****05016413</t>
  </si>
  <si>
    <t>320801****01272024</t>
  </si>
  <si>
    <t>320811****0728252X</t>
  </si>
  <si>
    <t>320802****04130025</t>
  </si>
  <si>
    <t>320811****12242541</t>
  </si>
  <si>
    <t>320804****07063315</t>
  </si>
  <si>
    <t>320821****12221321</t>
  </si>
  <si>
    <t>320811****02133515</t>
  </si>
  <si>
    <t>320829****11121240</t>
  </si>
  <si>
    <t>320811****05142519</t>
  </si>
  <si>
    <t>320802****10281529</t>
  </si>
  <si>
    <t>320811****01270018</t>
  </si>
  <si>
    <t>320811****12203533</t>
  </si>
  <si>
    <t>320802****09232518</t>
  </si>
  <si>
    <t>320826****1013161X</t>
  </si>
  <si>
    <t>320802****02060522</t>
  </si>
  <si>
    <t>320811****06273021</t>
  </si>
  <si>
    <t>320882****07135247</t>
  </si>
  <si>
    <t>500242****12255387</t>
  </si>
  <si>
    <t>320821****0213272X</t>
  </si>
  <si>
    <t>320826****07020847</t>
  </si>
  <si>
    <t>320802****11220520</t>
  </si>
  <si>
    <t>320821****03227112</t>
  </si>
  <si>
    <t>320811****10271522</t>
  </si>
  <si>
    <t>320802****09110012</t>
  </si>
  <si>
    <t>321322****07206464</t>
  </si>
  <si>
    <t>320802****11200519</t>
  </si>
  <si>
    <t>320802****10080533</t>
  </si>
  <si>
    <t>320821****01180134</t>
  </si>
  <si>
    <t>320811****09032547</t>
  </si>
  <si>
    <t>320821****09261917</t>
  </si>
  <si>
    <t>320811****04271517</t>
  </si>
  <si>
    <t>320811****07092527</t>
  </si>
  <si>
    <t>320811****0628251X</t>
  </si>
  <si>
    <t>320826****11251460</t>
  </si>
  <si>
    <t>320826****12173545</t>
  </si>
  <si>
    <t>320821****10233939</t>
  </si>
  <si>
    <t>320811****02192529</t>
  </si>
  <si>
    <t>320811****08242569</t>
  </si>
  <si>
    <t>320811****0219454X</t>
  </si>
  <si>
    <t>320811****02121560</t>
  </si>
  <si>
    <t>320828****08141423</t>
  </si>
  <si>
    <t>320826****07025823</t>
  </si>
  <si>
    <t>320802****01072015</t>
  </si>
  <si>
    <t>320802****07233013</t>
  </si>
  <si>
    <t>320811****12284028</t>
  </si>
  <si>
    <t>320826****06293014</t>
  </si>
  <si>
    <t>320802****01202551</t>
  </si>
  <si>
    <t>320811****04293527</t>
  </si>
  <si>
    <t>320811****06193521</t>
  </si>
  <si>
    <t>320811****02153531</t>
  </si>
  <si>
    <t>320811****09014092</t>
  </si>
  <si>
    <t>320821****07040747</t>
  </si>
  <si>
    <t>320811****07152553</t>
  </si>
  <si>
    <t>320811****08273539</t>
  </si>
  <si>
    <t>320811****02273524</t>
  </si>
  <si>
    <t>320821****01180715</t>
  </si>
  <si>
    <t>320828****12136410</t>
  </si>
  <si>
    <t>320826****01194827</t>
  </si>
  <si>
    <t>320821****06050122</t>
  </si>
  <si>
    <t>320811****01045516</t>
  </si>
  <si>
    <t>320802****02132011</t>
  </si>
  <si>
    <t>320821****09163937</t>
  </si>
  <si>
    <t>320811****07010012</t>
  </si>
  <si>
    <t>320811****02141019</t>
  </si>
  <si>
    <t>320811****02171014</t>
  </si>
  <si>
    <t>320802****11121013</t>
  </si>
  <si>
    <t>320826****0325473X</t>
  </si>
  <si>
    <t>320801****0706007X</t>
  </si>
  <si>
    <t>320882****03195828</t>
  </si>
  <si>
    <t>320882****10102474</t>
  </si>
  <si>
    <t>320811****04012515</t>
  </si>
  <si>
    <t>320821****0107471X</t>
  </si>
  <si>
    <t>320811****03020021</t>
  </si>
  <si>
    <t>320811****02141513</t>
  </si>
  <si>
    <t>320821****1204610X</t>
  </si>
  <si>
    <t>320830****07260227</t>
  </si>
  <si>
    <t>320811****05282510</t>
  </si>
  <si>
    <t>320804****06030706</t>
  </si>
  <si>
    <t>320802****04231524</t>
  </si>
  <si>
    <t>320821****04182528</t>
  </si>
  <si>
    <t>320802****12011019</t>
  </si>
  <si>
    <t>320882****12220229</t>
  </si>
  <si>
    <t>320802****0531052X</t>
  </si>
  <si>
    <t>320311****07116417</t>
  </si>
  <si>
    <t>320811****09030023</t>
  </si>
  <si>
    <t>433127****09160829</t>
  </si>
  <si>
    <t>320826****07043813</t>
  </si>
  <si>
    <t>320801****1106003X</t>
  </si>
  <si>
    <t>321323****06085319</t>
  </si>
  <si>
    <t>320882****06185813</t>
  </si>
  <si>
    <t>320811****12163514</t>
  </si>
  <si>
    <t>320821****02121511</t>
  </si>
  <si>
    <t>320811****04121537</t>
  </si>
  <si>
    <t>320802****03073042</t>
  </si>
  <si>
    <t>320802****04181528</t>
  </si>
  <si>
    <t>320802****05040541</t>
  </si>
  <si>
    <t>320821****04200920</t>
  </si>
  <si>
    <t>320811****03260526</t>
  </si>
  <si>
    <t>320811****06223048</t>
  </si>
  <si>
    <t>320811****08063569</t>
  </si>
  <si>
    <t>320811****05093513</t>
  </si>
  <si>
    <t>320811****04173558</t>
  </si>
  <si>
    <t>320882****12182644</t>
  </si>
  <si>
    <t>320811****0311351X</t>
  </si>
  <si>
    <t>320811****06053513</t>
  </si>
  <si>
    <t>320826****08188212</t>
  </si>
  <si>
    <t>320811****06023524</t>
  </si>
  <si>
    <t>320811****0508352X</t>
  </si>
  <si>
    <t>320811****12023531</t>
  </si>
  <si>
    <t>320821****03015350</t>
  </si>
  <si>
    <t>320811****01141034</t>
  </si>
  <si>
    <t>320902****10093077</t>
  </si>
  <si>
    <t>320811****01011116</t>
  </si>
  <si>
    <t>320822****03095439</t>
  </si>
  <si>
    <t>320811****1207201X</t>
  </si>
  <si>
    <t>320811****04181038</t>
  </si>
  <si>
    <t>320830****07033831</t>
  </si>
  <si>
    <t>320811****05194608</t>
  </si>
  <si>
    <t>532623****03142185</t>
  </si>
  <si>
    <t>320723****03225619</t>
  </si>
  <si>
    <t>320811****08101522</t>
  </si>
  <si>
    <t>320724****04124221</t>
  </si>
  <si>
    <t>320811****08234517</t>
  </si>
  <si>
    <t>320821****0425370X</t>
  </si>
  <si>
    <t>320821****12137102</t>
  </si>
  <si>
    <t>320821****07234506</t>
  </si>
  <si>
    <t>320821****11192105</t>
  </si>
  <si>
    <t>320802****01272067</t>
  </si>
  <si>
    <t>320802****01230524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</si>
</sst>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7"/>
  <sheetViews>
    <sheetView tabSelected="1" workbookViewId="0" topLeftCell="A1">
      <selection activeCell="O9" sqref="O9"/>
    </sheetView>
  </sheetViews>
  <sheetFormatPr defaultColWidth="9.00390625" defaultRowHeight="14.25"/>
  <cols>
    <col min="1" max="1" width="6.00390625" style="0" customWidth="1"/>
    <col min="2" max="2" width="20.625" style="0" customWidth="1"/>
    <col min="4" max="4" width="12.75390625" style="0" customWidth="1"/>
    <col min="5" max="5" width="11.75390625" style="0" customWidth="1"/>
    <col min="6" max="7" width="11.375" style="0" customWidth="1"/>
    <col min="8" max="8" width="11.75390625" style="0" customWidth="1"/>
    <col min="9" max="9" width="11.25390625" style="0" customWidth="1"/>
    <col min="10" max="10" width="31.50390625" style="0" customWidth="1"/>
    <col min="11" max="11" width="17.25390625" style="0" customWidth="1"/>
  </cols>
  <sheetData>
    <row r="1" spans="2:12" ht="55.5" customHeight="1">
      <c r="B1" s="2"/>
      <c r="C1" s="2"/>
      <c r="D1" s="2"/>
      <c r="E1" s="3"/>
      <c r="F1" s="4" t="s">
        <v>425</v>
      </c>
      <c r="G1" s="4"/>
      <c r="H1" s="4"/>
      <c r="I1" s="4"/>
      <c r="J1" s="5"/>
      <c r="K1" s="2"/>
      <c r="L1" s="2"/>
    </row>
    <row r="2" spans="1:11" ht="14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1" ht="14.25">
      <c r="A3" s="7">
        <v>1</v>
      </c>
      <c r="B3" s="1" t="s">
        <v>426</v>
      </c>
      <c r="C3" s="1" t="s">
        <v>10</v>
      </c>
      <c r="D3" s="1" t="str">
        <f>"5378.2"</f>
        <v>5378.2</v>
      </c>
      <c r="E3" s="1" t="str">
        <f>"3562.5"</f>
        <v>3562.5</v>
      </c>
      <c r="F3" s="1">
        <v>1500</v>
      </c>
      <c r="G3" s="1" t="str">
        <f>"93.78"</f>
        <v>93.78</v>
      </c>
      <c r="H3" s="1" t="str">
        <f>"65.64"</f>
        <v>65.64</v>
      </c>
      <c r="I3" s="1" t="str">
        <f>"156.28"</f>
        <v>156.28</v>
      </c>
      <c r="J3" s="1" t="s">
        <v>11</v>
      </c>
      <c r="K3" s="1" t="s">
        <v>12</v>
      </c>
    </row>
    <row r="4" spans="1:11" ht="14.25">
      <c r="A4" s="7">
        <v>2</v>
      </c>
      <c r="B4" s="1" t="s">
        <v>427</v>
      </c>
      <c r="C4" s="1" t="s">
        <v>13</v>
      </c>
      <c r="D4" s="1" t="str">
        <f>"5378.2"</f>
        <v>5378.2</v>
      </c>
      <c r="E4" s="1" t="str">
        <f>"3562.5"</f>
        <v>3562.5</v>
      </c>
      <c r="F4" s="1">
        <v>1500</v>
      </c>
      <c r="G4" s="1" t="str">
        <f>"93.78"</f>
        <v>93.78</v>
      </c>
      <c r="H4" s="1" t="str">
        <f>"65.64"</f>
        <v>65.64</v>
      </c>
      <c r="I4" s="1" t="str">
        <f>"156.28"</f>
        <v>156.28</v>
      </c>
      <c r="J4" s="1" t="s">
        <v>11</v>
      </c>
      <c r="K4" s="1" t="s">
        <v>12</v>
      </c>
    </row>
    <row r="5" spans="1:11" ht="14.25">
      <c r="A5" s="7">
        <v>3</v>
      </c>
      <c r="B5" s="1" t="s">
        <v>428</v>
      </c>
      <c r="C5" s="1" t="s">
        <v>14</v>
      </c>
      <c r="D5" s="1" t="str">
        <f>"2695.35"</f>
        <v>2695.35</v>
      </c>
      <c r="E5" s="1" t="str">
        <f>"1781.25"</f>
        <v>1781.25</v>
      </c>
      <c r="F5" s="1">
        <v>750</v>
      </c>
      <c r="G5" s="1" t="str">
        <f>"46.89"</f>
        <v>46.89</v>
      </c>
      <c r="H5" s="1" t="str">
        <f>"32.82"</f>
        <v>32.82</v>
      </c>
      <c r="I5" s="1" t="str">
        <f>"84.39"</f>
        <v>84.39</v>
      </c>
      <c r="J5" s="1" t="s">
        <v>11</v>
      </c>
      <c r="K5" s="1" t="s">
        <v>12</v>
      </c>
    </row>
    <row r="6" spans="1:11" ht="14.25">
      <c r="A6" s="7">
        <v>4</v>
      </c>
      <c r="B6" s="1" t="s">
        <v>429</v>
      </c>
      <c r="C6" s="1" t="s">
        <v>15</v>
      </c>
      <c r="D6" s="1" t="str">
        <f>"2695.35"</f>
        <v>2695.35</v>
      </c>
      <c r="E6" s="1" t="str">
        <f>"1781.25"</f>
        <v>1781.25</v>
      </c>
      <c r="F6" s="1">
        <v>750</v>
      </c>
      <c r="G6" s="1" t="str">
        <f>"46.89"</f>
        <v>46.89</v>
      </c>
      <c r="H6" s="1" t="str">
        <f>"32.82"</f>
        <v>32.82</v>
      </c>
      <c r="I6" s="1" t="str">
        <f>"84.39"</f>
        <v>84.39</v>
      </c>
      <c r="J6" s="1" t="s">
        <v>11</v>
      </c>
      <c r="K6" s="1" t="s">
        <v>12</v>
      </c>
    </row>
    <row r="7" spans="1:11" ht="14.25">
      <c r="A7" s="7">
        <v>5</v>
      </c>
      <c r="B7" s="1" t="s">
        <v>430</v>
      </c>
      <c r="C7" s="1" t="s">
        <v>16</v>
      </c>
      <c r="D7" s="1" t="str">
        <f>"5378.2"</f>
        <v>5378.2</v>
      </c>
      <c r="E7" s="1" t="str">
        <f aca="true" t="shared" si="0" ref="E7:E17">"3562.5"</f>
        <v>3562.5</v>
      </c>
      <c r="F7" s="1">
        <v>1500</v>
      </c>
      <c r="G7" s="1" t="str">
        <f aca="true" t="shared" si="1" ref="G7:G17">"93.78"</f>
        <v>93.78</v>
      </c>
      <c r="H7" s="1" t="str">
        <f>"65.64"</f>
        <v>65.64</v>
      </c>
      <c r="I7" s="1" t="str">
        <f aca="true" t="shared" si="2" ref="I7:I17">"156.28"</f>
        <v>156.28</v>
      </c>
      <c r="J7" s="1" t="s">
        <v>11</v>
      </c>
      <c r="K7" s="1" t="s">
        <v>12</v>
      </c>
    </row>
    <row r="8" spans="1:11" ht="14.25">
      <c r="A8" s="7">
        <v>6</v>
      </c>
      <c r="B8" s="1" t="s">
        <v>431</v>
      </c>
      <c r="C8" s="1" t="s">
        <v>17</v>
      </c>
      <c r="D8" s="1" t="str">
        <f>"5378.2"</f>
        <v>5378.2</v>
      </c>
      <c r="E8" s="1" t="str">
        <f t="shared" si="0"/>
        <v>3562.5</v>
      </c>
      <c r="F8" s="1">
        <v>1500</v>
      </c>
      <c r="G8" s="1" t="str">
        <f t="shared" si="1"/>
        <v>93.78</v>
      </c>
      <c r="H8" s="1" t="str">
        <f>"65.64"</f>
        <v>65.64</v>
      </c>
      <c r="I8" s="1" t="str">
        <f t="shared" si="2"/>
        <v>156.28</v>
      </c>
      <c r="J8" s="1" t="s">
        <v>11</v>
      </c>
      <c r="K8" s="1" t="s">
        <v>12</v>
      </c>
    </row>
    <row r="9" spans="1:11" ht="14.25">
      <c r="A9" s="7">
        <v>7</v>
      </c>
      <c r="B9" s="1" t="s">
        <v>432</v>
      </c>
      <c r="C9" s="1" t="s">
        <v>18</v>
      </c>
      <c r="D9" s="1" t="str">
        <f>"5378.2"</f>
        <v>5378.2</v>
      </c>
      <c r="E9" s="1" t="str">
        <f t="shared" si="0"/>
        <v>3562.5</v>
      </c>
      <c r="F9" s="1">
        <v>1500</v>
      </c>
      <c r="G9" s="1" t="str">
        <f t="shared" si="1"/>
        <v>93.78</v>
      </c>
      <c r="H9" s="1" t="str">
        <f>"65.64"</f>
        <v>65.64</v>
      </c>
      <c r="I9" s="1" t="str">
        <f t="shared" si="2"/>
        <v>156.28</v>
      </c>
      <c r="J9" s="1" t="s">
        <v>11</v>
      </c>
      <c r="K9" s="1" t="s">
        <v>12</v>
      </c>
    </row>
    <row r="10" spans="1:11" ht="14.25">
      <c r="A10" s="7">
        <v>8</v>
      </c>
      <c r="B10" s="1" t="s">
        <v>433</v>
      </c>
      <c r="C10" s="1" t="s">
        <v>19</v>
      </c>
      <c r="D10" s="1" t="str">
        <f aca="true" t="shared" si="3" ref="D10:D16">"5391.34"</f>
        <v>5391.34</v>
      </c>
      <c r="E10" s="1" t="str">
        <f t="shared" si="0"/>
        <v>3562.5</v>
      </c>
      <c r="F10" s="1">
        <v>1500</v>
      </c>
      <c r="G10" s="1" t="str">
        <f t="shared" si="1"/>
        <v>93.78</v>
      </c>
      <c r="H10" s="1" t="str">
        <f aca="true" t="shared" si="4" ref="H10:H16">"78.78"</f>
        <v>78.78</v>
      </c>
      <c r="I10" s="1" t="str">
        <f t="shared" si="2"/>
        <v>156.28</v>
      </c>
      <c r="J10" s="1" t="s">
        <v>20</v>
      </c>
      <c r="K10" s="1" t="s">
        <v>12</v>
      </c>
    </row>
    <row r="11" spans="1:11" ht="14.25">
      <c r="A11" s="7">
        <v>9</v>
      </c>
      <c r="B11" s="1" t="s">
        <v>434</v>
      </c>
      <c r="C11" s="1" t="s">
        <v>21</v>
      </c>
      <c r="D11" s="1" t="str">
        <f t="shared" si="3"/>
        <v>5391.34</v>
      </c>
      <c r="E11" s="1" t="str">
        <f t="shared" si="0"/>
        <v>3562.5</v>
      </c>
      <c r="F11" s="1">
        <v>1500</v>
      </c>
      <c r="G11" s="1" t="str">
        <f t="shared" si="1"/>
        <v>93.78</v>
      </c>
      <c r="H11" s="1" t="str">
        <f t="shared" si="4"/>
        <v>78.78</v>
      </c>
      <c r="I11" s="1" t="str">
        <f t="shared" si="2"/>
        <v>156.28</v>
      </c>
      <c r="J11" s="1" t="s">
        <v>20</v>
      </c>
      <c r="K11" s="1" t="s">
        <v>12</v>
      </c>
    </row>
    <row r="12" spans="1:11" ht="14.25">
      <c r="A12" s="7">
        <v>10</v>
      </c>
      <c r="B12" s="1" t="s">
        <v>435</v>
      </c>
      <c r="C12" s="1" t="s">
        <v>22</v>
      </c>
      <c r="D12" s="1" t="str">
        <f t="shared" si="3"/>
        <v>5391.34</v>
      </c>
      <c r="E12" s="1" t="str">
        <f t="shared" si="0"/>
        <v>3562.5</v>
      </c>
      <c r="F12" s="1">
        <v>1500</v>
      </c>
      <c r="G12" s="1" t="str">
        <f t="shared" si="1"/>
        <v>93.78</v>
      </c>
      <c r="H12" s="1" t="str">
        <f t="shared" si="4"/>
        <v>78.78</v>
      </c>
      <c r="I12" s="1" t="str">
        <f t="shared" si="2"/>
        <v>156.28</v>
      </c>
      <c r="J12" s="1" t="s">
        <v>20</v>
      </c>
      <c r="K12" s="1" t="s">
        <v>12</v>
      </c>
    </row>
    <row r="13" spans="1:11" ht="14.25">
      <c r="A13" s="7">
        <v>11</v>
      </c>
      <c r="B13" s="1" t="s">
        <v>436</v>
      </c>
      <c r="C13" s="1" t="s">
        <v>23</v>
      </c>
      <c r="D13" s="1" t="str">
        <f t="shared" si="3"/>
        <v>5391.34</v>
      </c>
      <c r="E13" s="1" t="str">
        <f t="shared" si="0"/>
        <v>3562.5</v>
      </c>
      <c r="F13" s="1">
        <v>1500</v>
      </c>
      <c r="G13" s="1" t="str">
        <f t="shared" si="1"/>
        <v>93.78</v>
      </c>
      <c r="H13" s="1" t="str">
        <f t="shared" si="4"/>
        <v>78.78</v>
      </c>
      <c r="I13" s="1" t="str">
        <f t="shared" si="2"/>
        <v>156.28</v>
      </c>
      <c r="J13" s="1" t="s">
        <v>20</v>
      </c>
      <c r="K13" s="1" t="s">
        <v>12</v>
      </c>
    </row>
    <row r="14" spans="1:11" ht="14.25">
      <c r="A14" s="7">
        <v>12</v>
      </c>
      <c r="B14" s="1" t="s">
        <v>437</v>
      </c>
      <c r="C14" s="1" t="s">
        <v>24</v>
      </c>
      <c r="D14" s="1" t="str">
        <f t="shared" si="3"/>
        <v>5391.34</v>
      </c>
      <c r="E14" s="1" t="str">
        <f t="shared" si="0"/>
        <v>3562.5</v>
      </c>
      <c r="F14" s="1">
        <v>1500</v>
      </c>
      <c r="G14" s="1" t="str">
        <f t="shared" si="1"/>
        <v>93.78</v>
      </c>
      <c r="H14" s="1" t="str">
        <f t="shared" si="4"/>
        <v>78.78</v>
      </c>
      <c r="I14" s="1" t="str">
        <f t="shared" si="2"/>
        <v>156.28</v>
      </c>
      <c r="J14" s="1" t="s">
        <v>20</v>
      </c>
      <c r="K14" s="1" t="s">
        <v>12</v>
      </c>
    </row>
    <row r="15" spans="1:11" ht="14.25">
      <c r="A15" s="7">
        <v>13</v>
      </c>
      <c r="B15" s="1" t="s">
        <v>438</v>
      </c>
      <c r="C15" s="1" t="s">
        <v>25</v>
      </c>
      <c r="D15" s="1" t="str">
        <f t="shared" si="3"/>
        <v>5391.34</v>
      </c>
      <c r="E15" s="1" t="str">
        <f t="shared" si="0"/>
        <v>3562.5</v>
      </c>
      <c r="F15" s="1">
        <v>1500</v>
      </c>
      <c r="G15" s="1" t="str">
        <f t="shared" si="1"/>
        <v>93.78</v>
      </c>
      <c r="H15" s="1" t="str">
        <f t="shared" si="4"/>
        <v>78.78</v>
      </c>
      <c r="I15" s="1" t="str">
        <f t="shared" si="2"/>
        <v>156.28</v>
      </c>
      <c r="J15" s="1" t="s">
        <v>20</v>
      </c>
      <c r="K15" s="1" t="s">
        <v>12</v>
      </c>
    </row>
    <row r="16" spans="1:11" ht="14.25">
      <c r="A16" s="7">
        <v>14</v>
      </c>
      <c r="B16" s="1" t="s">
        <v>439</v>
      </c>
      <c r="C16" s="1" t="s">
        <v>26</v>
      </c>
      <c r="D16" s="1" t="str">
        <f t="shared" si="3"/>
        <v>5391.34</v>
      </c>
      <c r="E16" s="1" t="str">
        <f t="shared" si="0"/>
        <v>3562.5</v>
      </c>
      <c r="F16" s="1">
        <v>1500</v>
      </c>
      <c r="G16" s="1" t="str">
        <f t="shared" si="1"/>
        <v>93.78</v>
      </c>
      <c r="H16" s="1" t="str">
        <f t="shared" si="4"/>
        <v>78.78</v>
      </c>
      <c r="I16" s="1" t="str">
        <f t="shared" si="2"/>
        <v>156.28</v>
      </c>
      <c r="J16" s="1" t="s">
        <v>20</v>
      </c>
      <c r="K16" s="1" t="s">
        <v>12</v>
      </c>
    </row>
    <row r="17" spans="1:11" ht="14.25">
      <c r="A17" s="7">
        <v>15</v>
      </c>
      <c r="B17" s="1" t="s">
        <v>440</v>
      </c>
      <c r="C17" s="1" t="s">
        <v>27</v>
      </c>
      <c r="D17" s="1" t="str">
        <f>"5411.92"</f>
        <v>5411.92</v>
      </c>
      <c r="E17" s="1" t="str">
        <f t="shared" si="0"/>
        <v>3562.5</v>
      </c>
      <c r="F17" s="1">
        <v>1500</v>
      </c>
      <c r="G17" s="1" t="str">
        <f t="shared" si="1"/>
        <v>93.78</v>
      </c>
      <c r="H17" s="1" t="str">
        <f>"99.36"</f>
        <v>99.36</v>
      </c>
      <c r="I17" s="1" t="str">
        <f t="shared" si="2"/>
        <v>156.28</v>
      </c>
      <c r="J17" s="1" t="s">
        <v>28</v>
      </c>
      <c r="K17" s="1" t="s">
        <v>12</v>
      </c>
    </row>
    <row r="18" spans="1:11" ht="14.25">
      <c r="A18" s="7">
        <v>16</v>
      </c>
      <c r="B18" s="1" t="s">
        <v>441</v>
      </c>
      <c r="C18" s="1" t="s">
        <v>29</v>
      </c>
      <c r="D18" s="1" t="str">
        <f>"7693.06"</f>
        <v>7693.06</v>
      </c>
      <c r="E18" s="1">
        <v>5130</v>
      </c>
      <c r="F18" s="1">
        <v>2160</v>
      </c>
      <c r="G18" s="1" t="str">
        <f>"135.03"</f>
        <v>135.03</v>
      </c>
      <c r="H18" s="1" t="str">
        <f>"70.5"</f>
        <v>70.5</v>
      </c>
      <c r="I18" s="1" t="str">
        <f>"197.53"</f>
        <v>197.53</v>
      </c>
      <c r="J18" s="1" t="s">
        <v>30</v>
      </c>
      <c r="K18" s="1" t="s">
        <v>12</v>
      </c>
    </row>
    <row r="19" spans="1:11" ht="14.25">
      <c r="A19" s="7">
        <v>17</v>
      </c>
      <c r="B19" s="1" t="s">
        <v>442</v>
      </c>
      <c r="C19" s="1" t="s">
        <v>31</v>
      </c>
      <c r="D19" s="1" t="str">
        <f>"10036.06"</f>
        <v>10036.06</v>
      </c>
      <c r="E19" s="1" t="str">
        <f>"6697.5"</f>
        <v>6697.5</v>
      </c>
      <c r="F19" s="1">
        <v>2820</v>
      </c>
      <c r="G19" s="1" t="str">
        <f>"176.28"</f>
        <v>176.28</v>
      </c>
      <c r="H19" s="1" t="str">
        <f>"103.5"</f>
        <v>103.5</v>
      </c>
      <c r="I19" s="1" t="str">
        <f>"238.78"</f>
        <v>238.78</v>
      </c>
      <c r="J19" s="1" t="s">
        <v>30</v>
      </c>
      <c r="K19" s="1" t="s">
        <v>12</v>
      </c>
    </row>
    <row r="20" spans="1:11" ht="14.25">
      <c r="A20" s="7">
        <v>18</v>
      </c>
      <c r="B20" s="1" t="s">
        <v>443</v>
      </c>
      <c r="C20" s="1" t="s">
        <v>32</v>
      </c>
      <c r="D20" s="1" t="str">
        <f>"10871.53"</f>
        <v>10871.53</v>
      </c>
      <c r="E20" s="1" t="str">
        <f>"7253.82"</f>
        <v>7253.82</v>
      </c>
      <c r="F20" s="1" t="str">
        <f>"3054.24"</f>
        <v>3054.24</v>
      </c>
      <c r="G20" s="1" t="str">
        <f>"190.92"</f>
        <v>190.92</v>
      </c>
      <c r="H20" s="1" t="str">
        <f>"109.38"</f>
        <v>109.38</v>
      </c>
      <c r="I20" s="1" t="str">
        <f>"263.17"</f>
        <v>263.17</v>
      </c>
      <c r="J20" s="1" t="s">
        <v>30</v>
      </c>
      <c r="K20" s="1" t="s">
        <v>12</v>
      </c>
    </row>
    <row r="21" spans="1:11" ht="14.25">
      <c r="A21" s="7">
        <v>19</v>
      </c>
      <c r="B21" s="1" t="s">
        <v>444</v>
      </c>
      <c r="C21" s="1" t="s">
        <v>33</v>
      </c>
      <c r="D21" s="1" t="str">
        <f>"10036.06"</f>
        <v>10036.06</v>
      </c>
      <c r="E21" s="1" t="str">
        <f>"6697.5"</f>
        <v>6697.5</v>
      </c>
      <c r="F21" s="1">
        <v>2820</v>
      </c>
      <c r="G21" s="1" t="str">
        <f>"176.28"</f>
        <v>176.28</v>
      </c>
      <c r="H21" s="1" t="str">
        <f>"103.5"</f>
        <v>103.5</v>
      </c>
      <c r="I21" s="1" t="str">
        <f>"238.78"</f>
        <v>238.78</v>
      </c>
      <c r="J21" s="1" t="s">
        <v>30</v>
      </c>
      <c r="K21" s="1" t="s">
        <v>12</v>
      </c>
    </row>
    <row r="22" spans="1:11" ht="14.25">
      <c r="A22" s="7">
        <v>20</v>
      </c>
      <c r="B22" s="1" t="s">
        <v>445</v>
      </c>
      <c r="C22" s="1" t="s">
        <v>34</v>
      </c>
      <c r="D22" s="1" t="str">
        <f>"15084.61"</f>
        <v>15084.61</v>
      </c>
      <c r="E22" s="1" t="str">
        <f>"10068.48"</f>
        <v>10068.48</v>
      </c>
      <c r="F22" s="1" t="str">
        <f>"4239.36"</f>
        <v>4239.36</v>
      </c>
      <c r="G22" s="1" t="str">
        <f>"264.96"</f>
        <v>264.96</v>
      </c>
      <c r="H22" s="1" t="str">
        <f>"159.6"</f>
        <v>159.6</v>
      </c>
      <c r="I22" s="1" t="str">
        <f>"352.21"</f>
        <v>352.21</v>
      </c>
      <c r="J22" s="1" t="s">
        <v>30</v>
      </c>
      <c r="K22" s="1" t="s">
        <v>12</v>
      </c>
    </row>
    <row r="23" spans="1:11" ht="14.25">
      <c r="A23" s="7">
        <v>21</v>
      </c>
      <c r="B23" s="1" t="s">
        <v>446</v>
      </c>
      <c r="C23" s="1" t="s">
        <v>35</v>
      </c>
      <c r="D23" s="1" t="str">
        <f>"891.57"</f>
        <v>891.57</v>
      </c>
      <c r="E23" s="1" t="str">
        <f>"593.75"</f>
        <v>593.75</v>
      </c>
      <c r="F23" s="1">
        <v>250</v>
      </c>
      <c r="G23" s="1" t="str">
        <f>"15.63"</f>
        <v>15.63</v>
      </c>
      <c r="H23" s="1" t="str">
        <f>"16.56"</f>
        <v>16.56</v>
      </c>
      <c r="I23" s="1" t="str">
        <f>"15.63"</f>
        <v>15.63</v>
      </c>
      <c r="J23" s="1" t="s">
        <v>36</v>
      </c>
      <c r="K23" s="1" t="s">
        <v>12</v>
      </c>
    </row>
    <row r="24" spans="1:11" ht="14.25">
      <c r="A24" s="7">
        <v>22</v>
      </c>
      <c r="B24" s="1" t="s">
        <v>429</v>
      </c>
      <c r="C24" s="1" t="s">
        <v>15</v>
      </c>
      <c r="D24" s="1" t="str">
        <f>"891.57"</f>
        <v>891.57</v>
      </c>
      <c r="E24" s="1" t="str">
        <f>"593.75"</f>
        <v>593.75</v>
      </c>
      <c r="F24" s="1">
        <v>250</v>
      </c>
      <c r="G24" s="1" t="str">
        <f>"15.63"</f>
        <v>15.63</v>
      </c>
      <c r="H24" s="1" t="str">
        <f>"16.56"</f>
        <v>16.56</v>
      </c>
      <c r="I24" s="1" t="str">
        <f>"15.63"</f>
        <v>15.63</v>
      </c>
      <c r="J24" s="1" t="s">
        <v>36</v>
      </c>
      <c r="K24" s="1" t="s">
        <v>12</v>
      </c>
    </row>
    <row r="25" spans="1:11" ht="14.25">
      <c r="A25" s="7">
        <v>23</v>
      </c>
      <c r="B25" s="1" t="s">
        <v>447</v>
      </c>
      <c r="C25" s="1" t="s">
        <v>37</v>
      </c>
      <c r="D25" s="1" t="str">
        <f>"904.07"</f>
        <v>904.07</v>
      </c>
      <c r="E25" s="1" t="str">
        <f>"593.75"</f>
        <v>593.75</v>
      </c>
      <c r="F25" s="1">
        <v>250</v>
      </c>
      <c r="G25" s="1" t="str">
        <f>"15.63"</f>
        <v>15.63</v>
      </c>
      <c r="H25" s="1" t="str">
        <f>"16.56"</f>
        <v>16.56</v>
      </c>
      <c r="I25" s="1" t="str">
        <f>"28.13"</f>
        <v>28.13</v>
      </c>
      <c r="J25" s="1" t="s">
        <v>36</v>
      </c>
      <c r="K25" s="1" t="s">
        <v>12</v>
      </c>
    </row>
    <row r="26" spans="1:11" ht="14.25">
      <c r="A26" s="7">
        <v>24</v>
      </c>
      <c r="B26" s="1" t="s">
        <v>448</v>
      </c>
      <c r="C26" s="1" t="s">
        <v>38</v>
      </c>
      <c r="D26" s="1" t="str">
        <f>"5411.92"</f>
        <v>5411.92</v>
      </c>
      <c r="E26" s="1" t="str">
        <f>"3562.5"</f>
        <v>3562.5</v>
      </c>
      <c r="F26" s="1">
        <v>1500</v>
      </c>
      <c r="G26" s="1" t="str">
        <f>"93.78"</f>
        <v>93.78</v>
      </c>
      <c r="H26" s="1" t="str">
        <f>"99.36"</f>
        <v>99.36</v>
      </c>
      <c r="I26" s="1" t="str">
        <f>"156.28"</f>
        <v>156.28</v>
      </c>
      <c r="J26" s="1" t="s">
        <v>36</v>
      </c>
      <c r="K26" s="1" t="s">
        <v>12</v>
      </c>
    </row>
    <row r="27" spans="1:11" ht="14.25">
      <c r="A27" s="7">
        <v>25</v>
      </c>
      <c r="B27" s="1" t="s">
        <v>449</v>
      </c>
      <c r="C27" s="1" t="s">
        <v>39</v>
      </c>
      <c r="D27" s="1" t="str">
        <f>"5411.92"</f>
        <v>5411.92</v>
      </c>
      <c r="E27" s="1" t="str">
        <f>"3562.5"</f>
        <v>3562.5</v>
      </c>
      <c r="F27" s="1">
        <v>1500</v>
      </c>
      <c r="G27" s="1" t="str">
        <f>"93.78"</f>
        <v>93.78</v>
      </c>
      <c r="H27" s="1" t="str">
        <f>"99.36"</f>
        <v>99.36</v>
      </c>
      <c r="I27" s="1" t="str">
        <f>"156.28"</f>
        <v>156.28</v>
      </c>
      <c r="J27" s="1" t="s">
        <v>36</v>
      </c>
      <c r="K27" s="1" t="s">
        <v>12</v>
      </c>
    </row>
    <row r="28" spans="1:11" ht="14.25">
      <c r="A28" s="7">
        <v>26</v>
      </c>
      <c r="B28" s="1" t="s">
        <v>450</v>
      </c>
      <c r="C28" s="1" t="s">
        <v>40</v>
      </c>
      <c r="D28" s="1" t="str">
        <f>"5411.92"</f>
        <v>5411.92</v>
      </c>
      <c r="E28" s="1" t="str">
        <f>"3562.5"</f>
        <v>3562.5</v>
      </c>
      <c r="F28" s="1">
        <v>1500</v>
      </c>
      <c r="G28" s="1" t="str">
        <f>"93.78"</f>
        <v>93.78</v>
      </c>
      <c r="H28" s="1" t="str">
        <f>"99.36"</f>
        <v>99.36</v>
      </c>
      <c r="I28" s="1" t="str">
        <f>"156.28"</f>
        <v>156.28</v>
      </c>
      <c r="J28" s="1" t="s">
        <v>36</v>
      </c>
      <c r="K28" s="1" t="s">
        <v>12</v>
      </c>
    </row>
    <row r="29" spans="1:11" ht="14.25">
      <c r="A29" s="7">
        <v>27</v>
      </c>
      <c r="B29" s="1" t="s">
        <v>451</v>
      </c>
      <c r="C29" s="1" t="s">
        <v>41</v>
      </c>
      <c r="D29" s="1" t="str">
        <f>"5411.92"</f>
        <v>5411.92</v>
      </c>
      <c r="E29" s="1" t="str">
        <f>"3562.5"</f>
        <v>3562.5</v>
      </c>
      <c r="F29" s="1">
        <v>1500</v>
      </c>
      <c r="G29" s="1" t="str">
        <f>"93.78"</f>
        <v>93.78</v>
      </c>
      <c r="H29" s="1" t="str">
        <f>"99.36"</f>
        <v>99.36</v>
      </c>
      <c r="I29" s="1" t="str">
        <f>"156.28"</f>
        <v>156.28</v>
      </c>
      <c r="J29" s="1" t="s">
        <v>36</v>
      </c>
      <c r="K29" s="1" t="s">
        <v>12</v>
      </c>
    </row>
    <row r="30" spans="1:11" ht="14.25">
      <c r="A30" s="7">
        <v>28</v>
      </c>
      <c r="B30" s="1" t="s">
        <v>452</v>
      </c>
      <c r="C30" s="1" t="s">
        <v>42</v>
      </c>
      <c r="D30" s="1" t="str">
        <f>"5411.92"</f>
        <v>5411.92</v>
      </c>
      <c r="E30" s="1" t="str">
        <f>"3562.5"</f>
        <v>3562.5</v>
      </c>
      <c r="F30" s="1">
        <v>1500</v>
      </c>
      <c r="G30" s="1" t="str">
        <f>"93.78"</f>
        <v>93.78</v>
      </c>
      <c r="H30" s="1" t="str">
        <f>"99.36"</f>
        <v>99.36</v>
      </c>
      <c r="I30" s="1" t="str">
        <f>"156.28"</f>
        <v>156.28</v>
      </c>
      <c r="J30" s="1" t="s">
        <v>36</v>
      </c>
      <c r="K30" s="1" t="s">
        <v>12</v>
      </c>
    </row>
    <row r="31" spans="1:11" ht="14.25">
      <c r="A31" s="7">
        <v>29</v>
      </c>
      <c r="B31" s="1" t="s">
        <v>453</v>
      </c>
      <c r="C31" s="1" t="s">
        <v>43</v>
      </c>
      <c r="D31" s="1" t="str">
        <f>"891.57"</f>
        <v>891.57</v>
      </c>
      <c r="E31" s="1" t="str">
        <f>"593.75"</f>
        <v>593.75</v>
      </c>
      <c r="F31" s="1">
        <v>250</v>
      </c>
      <c r="G31" s="1" t="str">
        <f>"15.63"</f>
        <v>15.63</v>
      </c>
      <c r="H31" s="1" t="str">
        <f>"16.56"</f>
        <v>16.56</v>
      </c>
      <c r="I31" s="1" t="str">
        <f>"15.63"</f>
        <v>15.63</v>
      </c>
      <c r="J31" s="1" t="s">
        <v>36</v>
      </c>
      <c r="K31" s="1" t="s">
        <v>12</v>
      </c>
    </row>
    <row r="32" spans="1:11" ht="14.25">
      <c r="A32" s="7">
        <v>30</v>
      </c>
      <c r="B32" s="1" t="s">
        <v>454</v>
      </c>
      <c r="C32" s="1" t="s">
        <v>44</v>
      </c>
      <c r="D32" s="1" t="str">
        <f>"2699.71"</f>
        <v>2699.71</v>
      </c>
      <c r="E32" s="1" t="str">
        <f>"1781.25"</f>
        <v>1781.25</v>
      </c>
      <c r="F32" s="1">
        <v>750</v>
      </c>
      <c r="G32" s="1" t="str">
        <f>"46.89"</f>
        <v>46.89</v>
      </c>
      <c r="H32" s="1" t="str">
        <f>"49.68"</f>
        <v>49.68</v>
      </c>
      <c r="I32" s="1" t="str">
        <f>"71.89"</f>
        <v>71.89</v>
      </c>
      <c r="J32" s="1" t="s">
        <v>36</v>
      </c>
      <c r="K32" s="1" t="s">
        <v>12</v>
      </c>
    </row>
    <row r="33" spans="1:11" ht="14.25">
      <c r="A33" s="7">
        <v>31</v>
      </c>
      <c r="B33" s="1" t="s">
        <v>455</v>
      </c>
      <c r="C33" s="1" t="s">
        <v>45</v>
      </c>
      <c r="D33" s="1" t="str">
        <f>"5396.92"</f>
        <v>5396.92</v>
      </c>
      <c r="E33" s="1" t="str">
        <f>"3562.5"</f>
        <v>3562.5</v>
      </c>
      <c r="F33" s="1">
        <v>1500</v>
      </c>
      <c r="G33" s="1" t="str">
        <f>"93.78"</f>
        <v>93.78</v>
      </c>
      <c r="H33" s="1" t="str">
        <f>"84.36"</f>
        <v>84.36</v>
      </c>
      <c r="I33" s="1" t="str">
        <f>"156.28"</f>
        <v>156.28</v>
      </c>
      <c r="J33" s="1" t="s">
        <v>46</v>
      </c>
      <c r="K33" s="1" t="s">
        <v>12</v>
      </c>
    </row>
    <row r="34" spans="1:11" ht="14.25">
      <c r="A34" s="7">
        <v>32</v>
      </c>
      <c r="B34" s="1" t="s">
        <v>456</v>
      </c>
      <c r="C34" s="1" t="s">
        <v>47</v>
      </c>
      <c r="D34" s="1" t="str">
        <f>"5396.92"</f>
        <v>5396.92</v>
      </c>
      <c r="E34" s="1" t="str">
        <f>"3562.5"</f>
        <v>3562.5</v>
      </c>
      <c r="F34" s="1">
        <v>1500</v>
      </c>
      <c r="G34" s="1" t="str">
        <f>"93.78"</f>
        <v>93.78</v>
      </c>
      <c r="H34" s="1" t="str">
        <f>"84.36"</f>
        <v>84.36</v>
      </c>
      <c r="I34" s="1" t="str">
        <f>"156.28"</f>
        <v>156.28</v>
      </c>
      <c r="J34" s="1" t="s">
        <v>46</v>
      </c>
      <c r="K34" s="1" t="s">
        <v>12</v>
      </c>
    </row>
    <row r="35" spans="1:11" ht="14.25">
      <c r="A35" s="7">
        <v>33</v>
      </c>
      <c r="B35" s="1" t="s">
        <v>457</v>
      </c>
      <c r="C35" s="1" t="s">
        <v>48</v>
      </c>
      <c r="D35" s="1" t="str">
        <f>"6191.67"</f>
        <v>6191.67</v>
      </c>
      <c r="E35" s="1">
        <v>4085</v>
      </c>
      <c r="F35" s="1">
        <v>1720</v>
      </c>
      <c r="G35" s="1" t="str">
        <f>"107.53"</f>
        <v>107.53</v>
      </c>
      <c r="H35" s="1" t="str">
        <f>"109.11"</f>
        <v>109.11</v>
      </c>
      <c r="I35" s="1" t="str">
        <f>"170.03"</f>
        <v>170.03</v>
      </c>
      <c r="J35" s="1" t="s">
        <v>46</v>
      </c>
      <c r="K35" s="1" t="s">
        <v>12</v>
      </c>
    </row>
    <row r="36" spans="1:11" ht="14.25">
      <c r="A36" s="7">
        <v>34</v>
      </c>
      <c r="B36" s="1" t="s">
        <v>458</v>
      </c>
      <c r="C36" s="1" t="s">
        <v>49</v>
      </c>
      <c r="D36" s="1" t="str">
        <f aca="true" t="shared" si="5" ref="D36:D41">"5396.92"</f>
        <v>5396.92</v>
      </c>
      <c r="E36" s="1" t="str">
        <f aca="true" t="shared" si="6" ref="E36:E41">"3562.5"</f>
        <v>3562.5</v>
      </c>
      <c r="F36" s="1">
        <v>1500</v>
      </c>
      <c r="G36" s="1" t="str">
        <f aca="true" t="shared" si="7" ref="G36:G41">"93.78"</f>
        <v>93.78</v>
      </c>
      <c r="H36" s="1" t="str">
        <f aca="true" t="shared" si="8" ref="H36:H41">"84.36"</f>
        <v>84.36</v>
      </c>
      <c r="I36" s="1" t="str">
        <f aca="true" t="shared" si="9" ref="I36:I41">"156.28"</f>
        <v>156.28</v>
      </c>
      <c r="J36" s="1" t="s">
        <v>46</v>
      </c>
      <c r="K36" s="1" t="s">
        <v>12</v>
      </c>
    </row>
    <row r="37" spans="1:11" ht="14.25">
      <c r="A37" s="7">
        <v>35</v>
      </c>
      <c r="B37" s="1" t="s">
        <v>459</v>
      </c>
      <c r="C37" s="1" t="s">
        <v>50</v>
      </c>
      <c r="D37" s="1" t="str">
        <f t="shared" si="5"/>
        <v>5396.92</v>
      </c>
      <c r="E37" s="1" t="str">
        <f t="shared" si="6"/>
        <v>3562.5</v>
      </c>
      <c r="F37" s="1">
        <v>1500</v>
      </c>
      <c r="G37" s="1" t="str">
        <f t="shared" si="7"/>
        <v>93.78</v>
      </c>
      <c r="H37" s="1" t="str">
        <f t="shared" si="8"/>
        <v>84.36</v>
      </c>
      <c r="I37" s="1" t="str">
        <f t="shared" si="9"/>
        <v>156.28</v>
      </c>
      <c r="J37" s="1" t="s">
        <v>46</v>
      </c>
      <c r="K37" s="1" t="s">
        <v>12</v>
      </c>
    </row>
    <row r="38" spans="1:11" ht="14.25">
      <c r="A38" s="7">
        <v>36</v>
      </c>
      <c r="B38" s="1" t="s">
        <v>460</v>
      </c>
      <c r="C38" s="1" t="s">
        <v>51</v>
      </c>
      <c r="D38" s="1" t="str">
        <f t="shared" si="5"/>
        <v>5396.92</v>
      </c>
      <c r="E38" s="1" t="str">
        <f t="shared" si="6"/>
        <v>3562.5</v>
      </c>
      <c r="F38" s="1">
        <v>1500</v>
      </c>
      <c r="G38" s="1" t="str">
        <f t="shared" si="7"/>
        <v>93.78</v>
      </c>
      <c r="H38" s="1" t="str">
        <f t="shared" si="8"/>
        <v>84.36</v>
      </c>
      <c r="I38" s="1" t="str">
        <f t="shared" si="9"/>
        <v>156.28</v>
      </c>
      <c r="J38" s="1" t="s">
        <v>46</v>
      </c>
      <c r="K38" s="1" t="s">
        <v>12</v>
      </c>
    </row>
    <row r="39" spans="1:11" ht="14.25">
      <c r="A39" s="7">
        <v>37</v>
      </c>
      <c r="B39" s="1" t="s">
        <v>461</v>
      </c>
      <c r="C39" s="1" t="s">
        <v>52</v>
      </c>
      <c r="D39" s="1" t="str">
        <f t="shared" si="5"/>
        <v>5396.92</v>
      </c>
      <c r="E39" s="1" t="str">
        <f t="shared" si="6"/>
        <v>3562.5</v>
      </c>
      <c r="F39" s="1">
        <v>1500</v>
      </c>
      <c r="G39" s="1" t="str">
        <f t="shared" si="7"/>
        <v>93.78</v>
      </c>
      <c r="H39" s="1" t="str">
        <f t="shared" si="8"/>
        <v>84.36</v>
      </c>
      <c r="I39" s="1" t="str">
        <f t="shared" si="9"/>
        <v>156.28</v>
      </c>
      <c r="J39" s="1" t="s">
        <v>46</v>
      </c>
      <c r="K39" s="1" t="s">
        <v>12</v>
      </c>
    </row>
    <row r="40" spans="1:11" ht="14.25">
      <c r="A40" s="7">
        <v>38</v>
      </c>
      <c r="B40" s="1" t="s">
        <v>462</v>
      </c>
      <c r="C40" s="1" t="s">
        <v>53</v>
      </c>
      <c r="D40" s="1" t="str">
        <f t="shared" si="5"/>
        <v>5396.92</v>
      </c>
      <c r="E40" s="1" t="str">
        <f t="shared" si="6"/>
        <v>3562.5</v>
      </c>
      <c r="F40" s="1">
        <v>1500</v>
      </c>
      <c r="G40" s="1" t="str">
        <f t="shared" si="7"/>
        <v>93.78</v>
      </c>
      <c r="H40" s="1" t="str">
        <f t="shared" si="8"/>
        <v>84.36</v>
      </c>
      <c r="I40" s="1" t="str">
        <f t="shared" si="9"/>
        <v>156.28</v>
      </c>
      <c r="J40" s="1" t="s">
        <v>46</v>
      </c>
      <c r="K40" s="1" t="s">
        <v>12</v>
      </c>
    </row>
    <row r="41" spans="1:11" ht="14.25">
      <c r="A41" s="7">
        <v>39</v>
      </c>
      <c r="B41" s="1" t="s">
        <v>463</v>
      </c>
      <c r="C41" s="1" t="s">
        <v>54</v>
      </c>
      <c r="D41" s="1" t="str">
        <f t="shared" si="5"/>
        <v>5396.92</v>
      </c>
      <c r="E41" s="1" t="str">
        <f t="shared" si="6"/>
        <v>3562.5</v>
      </c>
      <c r="F41" s="1">
        <v>1500</v>
      </c>
      <c r="G41" s="1" t="str">
        <f t="shared" si="7"/>
        <v>93.78</v>
      </c>
      <c r="H41" s="1" t="str">
        <f t="shared" si="8"/>
        <v>84.36</v>
      </c>
      <c r="I41" s="1" t="str">
        <f t="shared" si="9"/>
        <v>156.28</v>
      </c>
      <c r="J41" s="1" t="s">
        <v>46</v>
      </c>
      <c r="K41" s="1" t="s">
        <v>12</v>
      </c>
    </row>
    <row r="42" spans="1:11" ht="14.25">
      <c r="A42" s="7">
        <v>40</v>
      </c>
      <c r="B42" s="1" t="s">
        <v>464</v>
      </c>
      <c r="C42" s="1" t="s">
        <v>55</v>
      </c>
      <c r="D42" s="1" t="str">
        <f>"4495.35"</f>
        <v>4495.35</v>
      </c>
      <c r="E42" s="1" t="str">
        <f>"2968.75"</f>
        <v>2968.75</v>
      </c>
      <c r="F42" s="1">
        <v>1250</v>
      </c>
      <c r="G42" s="1" t="str">
        <f>"78.15"</f>
        <v>78.15</v>
      </c>
      <c r="H42" s="1" t="str">
        <f>"70.3"</f>
        <v>70.3</v>
      </c>
      <c r="I42" s="1" t="str">
        <f>"128.15"</f>
        <v>128.15</v>
      </c>
      <c r="J42" s="1" t="s">
        <v>46</v>
      </c>
      <c r="K42" s="1" t="s">
        <v>12</v>
      </c>
    </row>
    <row r="43" spans="1:11" ht="14.25">
      <c r="A43" s="7">
        <v>41</v>
      </c>
      <c r="B43" s="1" t="s">
        <v>465</v>
      </c>
      <c r="C43" s="1" t="s">
        <v>56</v>
      </c>
      <c r="D43" s="1" t="str">
        <f>"5396.92"</f>
        <v>5396.92</v>
      </c>
      <c r="E43" s="1" t="str">
        <f>"3562.5"</f>
        <v>3562.5</v>
      </c>
      <c r="F43" s="1">
        <v>1500</v>
      </c>
      <c r="G43" s="1" t="str">
        <f>"93.78"</f>
        <v>93.78</v>
      </c>
      <c r="H43" s="1" t="str">
        <f>"84.36"</f>
        <v>84.36</v>
      </c>
      <c r="I43" s="1" t="str">
        <f>"156.28"</f>
        <v>156.28</v>
      </c>
      <c r="J43" s="1" t="s">
        <v>46</v>
      </c>
      <c r="K43" s="1" t="s">
        <v>12</v>
      </c>
    </row>
    <row r="44" spans="1:11" ht="14.25">
      <c r="A44" s="7">
        <v>42</v>
      </c>
      <c r="B44" s="1" t="s">
        <v>466</v>
      </c>
      <c r="C44" s="1" t="s">
        <v>57</v>
      </c>
      <c r="D44" s="1" t="str">
        <f>"5396.92"</f>
        <v>5396.92</v>
      </c>
      <c r="E44" s="1" t="str">
        <f>"3562.5"</f>
        <v>3562.5</v>
      </c>
      <c r="F44" s="1">
        <v>1500</v>
      </c>
      <c r="G44" s="1" t="str">
        <f>"93.78"</f>
        <v>93.78</v>
      </c>
      <c r="H44" s="1" t="str">
        <f>"84.36"</f>
        <v>84.36</v>
      </c>
      <c r="I44" s="1" t="str">
        <f>"156.28"</f>
        <v>156.28</v>
      </c>
      <c r="J44" s="1" t="s">
        <v>46</v>
      </c>
      <c r="K44" s="1" t="s">
        <v>12</v>
      </c>
    </row>
    <row r="45" spans="1:11" ht="14.25">
      <c r="A45" s="7">
        <v>43</v>
      </c>
      <c r="B45" s="1" t="s">
        <v>467</v>
      </c>
      <c r="C45" s="1" t="s">
        <v>58</v>
      </c>
      <c r="D45" s="1" t="str">
        <f>"5396.92"</f>
        <v>5396.92</v>
      </c>
      <c r="E45" s="1" t="str">
        <f>"3562.5"</f>
        <v>3562.5</v>
      </c>
      <c r="F45" s="1">
        <v>1500</v>
      </c>
      <c r="G45" s="1" t="str">
        <f>"93.78"</f>
        <v>93.78</v>
      </c>
      <c r="H45" s="1" t="str">
        <f>"84.36"</f>
        <v>84.36</v>
      </c>
      <c r="I45" s="1" t="str">
        <f>"156.28"</f>
        <v>156.28</v>
      </c>
      <c r="J45" s="1" t="s">
        <v>46</v>
      </c>
      <c r="K45" s="1" t="s">
        <v>12</v>
      </c>
    </row>
    <row r="46" spans="1:11" ht="14.25">
      <c r="A46" s="7">
        <v>44</v>
      </c>
      <c r="B46" s="1" t="s">
        <v>468</v>
      </c>
      <c r="C46" s="1" t="s">
        <v>59</v>
      </c>
      <c r="D46" s="1" t="str">
        <f>"6986.42"</f>
        <v>6986.42</v>
      </c>
      <c r="E46" s="1" t="str">
        <f>"4607.5"</f>
        <v>4607.5</v>
      </c>
      <c r="F46" s="1">
        <v>1940</v>
      </c>
      <c r="G46" s="1" t="str">
        <f>"121.28"</f>
        <v>121.28</v>
      </c>
      <c r="H46" s="1" t="str">
        <f>"133.86"</f>
        <v>133.86</v>
      </c>
      <c r="I46" s="1" t="str">
        <f>"183.78"</f>
        <v>183.78</v>
      </c>
      <c r="J46" s="1" t="s">
        <v>46</v>
      </c>
      <c r="K46" s="1" t="s">
        <v>12</v>
      </c>
    </row>
    <row r="47" spans="1:11" ht="14.25">
      <c r="A47" s="7">
        <v>45</v>
      </c>
      <c r="B47" s="1" t="s">
        <v>469</v>
      </c>
      <c r="C47" s="1" t="s">
        <v>60</v>
      </c>
      <c r="D47" s="1" t="str">
        <f>"5396.92"</f>
        <v>5396.92</v>
      </c>
      <c r="E47" s="1" t="str">
        <f>"3562.5"</f>
        <v>3562.5</v>
      </c>
      <c r="F47" s="1">
        <v>1500</v>
      </c>
      <c r="G47" s="1" t="str">
        <f>"93.78"</f>
        <v>93.78</v>
      </c>
      <c r="H47" s="1" t="str">
        <f>"84.36"</f>
        <v>84.36</v>
      </c>
      <c r="I47" s="1" t="str">
        <f>"156.28"</f>
        <v>156.28</v>
      </c>
      <c r="J47" s="1" t="s">
        <v>46</v>
      </c>
      <c r="K47" s="1" t="s">
        <v>12</v>
      </c>
    </row>
    <row r="48" spans="1:11" ht="14.25">
      <c r="A48" s="7">
        <v>46</v>
      </c>
      <c r="B48" s="1" t="s">
        <v>470</v>
      </c>
      <c r="C48" s="1" t="s">
        <v>61</v>
      </c>
      <c r="D48" s="1" t="str">
        <f>"5396.92"</f>
        <v>5396.92</v>
      </c>
      <c r="E48" s="1" t="str">
        <f>"3562.5"</f>
        <v>3562.5</v>
      </c>
      <c r="F48" s="1">
        <v>1500</v>
      </c>
      <c r="G48" s="1" t="str">
        <f>"93.78"</f>
        <v>93.78</v>
      </c>
      <c r="H48" s="1" t="str">
        <f>"84.36"</f>
        <v>84.36</v>
      </c>
      <c r="I48" s="1" t="str">
        <f>"156.28"</f>
        <v>156.28</v>
      </c>
      <c r="J48" s="1" t="s">
        <v>46</v>
      </c>
      <c r="K48" s="1" t="s">
        <v>12</v>
      </c>
    </row>
    <row r="49" spans="1:11" ht="14.25">
      <c r="A49" s="7">
        <v>47</v>
      </c>
      <c r="B49" s="1" t="s">
        <v>471</v>
      </c>
      <c r="C49" s="1" t="s">
        <v>62</v>
      </c>
      <c r="D49" s="1" t="str">
        <f>"2704.71"</f>
        <v>2704.71</v>
      </c>
      <c r="E49" s="1" t="str">
        <f>"1781.25"</f>
        <v>1781.25</v>
      </c>
      <c r="F49" s="1">
        <v>750</v>
      </c>
      <c r="G49" s="1" t="str">
        <f>"46.89"</f>
        <v>46.89</v>
      </c>
      <c r="H49" s="1" t="str">
        <f>"42.18"</f>
        <v>42.18</v>
      </c>
      <c r="I49" s="1" t="str">
        <f>"84.39"</f>
        <v>84.39</v>
      </c>
      <c r="J49" s="1" t="s">
        <v>46</v>
      </c>
      <c r="K49" s="1" t="s">
        <v>12</v>
      </c>
    </row>
    <row r="50" spans="1:11" ht="14.25">
      <c r="A50" s="7">
        <v>48</v>
      </c>
      <c r="B50" s="1" t="s">
        <v>472</v>
      </c>
      <c r="C50" s="1" t="s">
        <v>63</v>
      </c>
      <c r="D50" s="1" t="str">
        <f>"5396.92"</f>
        <v>5396.92</v>
      </c>
      <c r="E50" s="1" t="str">
        <f aca="true" t="shared" si="10" ref="E50:E66">"3562.5"</f>
        <v>3562.5</v>
      </c>
      <c r="F50" s="1">
        <v>1500</v>
      </c>
      <c r="G50" s="1" t="str">
        <f aca="true" t="shared" si="11" ref="G50:G66">"93.78"</f>
        <v>93.78</v>
      </c>
      <c r="H50" s="1" t="str">
        <f>"84.36"</f>
        <v>84.36</v>
      </c>
      <c r="I50" s="1" t="str">
        <f aca="true" t="shared" si="12" ref="I50:I66">"156.28"</f>
        <v>156.28</v>
      </c>
      <c r="J50" s="1" t="s">
        <v>46</v>
      </c>
      <c r="K50" s="1" t="s">
        <v>12</v>
      </c>
    </row>
    <row r="51" spans="1:11" ht="14.25">
      <c r="A51" s="7">
        <v>49</v>
      </c>
      <c r="B51" s="1" t="s">
        <v>473</v>
      </c>
      <c r="C51" s="1" t="s">
        <v>64</v>
      </c>
      <c r="D51" s="1" t="str">
        <f>"5396.92"</f>
        <v>5396.92</v>
      </c>
      <c r="E51" s="1" t="str">
        <f t="shared" si="10"/>
        <v>3562.5</v>
      </c>
      <c r="F51" s="1">
        <v>1500</v>
      </c>
      <c r="G51" s="1" t="str">
        <f t="shared" si="11"/>
        <v>93.78</v>
      </c>
      <c r="H51" s="1" t="str">
        <f>"84.36"</f>
        <v>84.36</v>
      </c>
      <c r="I51" s="1" t="str">
        <f t="shared" si="12"/>
        <v>156.28</v>
      </c>
      <c r="J51" s="1" t="s">
        <v>46</v>
      </c>
      <c r="K51" s="1" t="s">
        <v>12</v>
      </c>
    </row>
    <row r="52" spans="1:11" ht="14.25">
      <c r="A52" s="7">
        <v>50</v>
      </c>
      <c r="B52" s="1" t="s">
        <v>474</v>
      </c>
      <c r="C52" s="1" t="s">
        <v>65</v>
      </c>
      <c r="D52" s="1" t="str">
        <f>"5396.92"</f>
        <v>5396.92</v>
      </c>
      <c r="E52" s="1" t="str">
        <f t="shared" si="10"/>
        <v>3562.5</v>
      </c>
      <c r="F52" s="1">
        <v>1500</v>
      </c>
      <c r="G52" s="1" t="str">
        <f t="shared" si="11"/>
        <v>93.78</v>
      </c>
      <c r="H52" s="1" t="str">
        <f>"84.36"</f>
        <v>84.36</v>
      </c>
      <c r="I52" s="1" t="str">
        <f t="shared" si="12"/>
        <v>156.28</v>
      </c>
      <c r="J52" s="1" t="s">
        <v>46</v>
      </c>
      <c r="K52" s="1" t="s">
        <v>12</v>
      </c>
    </row>
    <row r="53" spans="1:11" ht="14.25">
      <c r="A53" s="7">
        <v>51</v>
      </c>
      <c r="B53" s="1" t="s">
        <v>475</v>
      </c>
      <c r="C53" s="1" t="s">
        <v>66</v>
      </c>
      <c r="D53" s="1" t="str">
        <f>"5378.2"</f>
        <v>5378.2</v>
      </c>
      <c r="E53" s="1" t="str">
        <f t="shared" si="10"/>
        <v>3562.5</v>
      </c>
      <c r="F53" s="1">
        <v>1500</v>
      </c>
      <c r="G53" s="1" t="str">
        <f t="shared" si="11"/>
        <v>93.78</v>
      </c>
      <c r="H53" s="1" t="str">
        <f>"65.64"</f>
        <v>65.64</v>
      </c>
      <c r="I53" s="1" t="str">
        <f t="shared" si="12"/>
        <v>156.28</v>
      </c>
      <c r="J53" s="1" t="s">
        <v>67</v>
      </c>
      <c r="K53" s="1" t="s">
        <v>12</v>
      </c>
    </row>
    <row r="54" spans="1:11" ht="14.25">
      <c r="A54" s="7">
        <v>52</v>
      </c>
      <c r="B54" s="1" t="s">
        <v>476</v>
      </c>
      <c r="C54" s="1" t="s">
        <v>68</v>
      </c>
      <c r="D54" s="1" t="str">
        <f aca="true" t="shared" si="13" ref="D54:D65">"5413.84"</f>
        <v>5413.84</v>
      </c>
      <c r="E54" s="1" t="str">
        <f t="shared" si="10"/>
        <v>3562.5</v>
      </c>
      <c r="F54" s="1">
        <v>1500</v>
      </c>
      <c r="G54" s="1" t="str">
        <f t="shared" si="11"/>
        <v>93.78</v>
      </c>
      <c r="H54" s="1" t="str">
        <f aca="true" t="shared" si="14" ref="H54:H65">"101.28"</f>
        <v>101.28</v>
      </c>
      <c r="I54" s="1" t="str">
        <f t="shared" si="12"/>
        <v>156.28</v>
      </c>
      <c r="J54" s="1" t="s">
        <v>69</v>
      </c>
      <c r="K54" s="1" t="s">
        <v>12</v>
      </c>
    </row>
    <row r="55" spans="1:11" ht="14.25">
      <c r="A55" s="7">
        <v>53</v>
      </c>
      <c r="B55" s="1" t="s">
        <v>477</v>
      </c>
      <c r="C55" s="1" t="s">
        <v>70</v>
      </c>
      <c r="D55" s="1" t="str">
        <f t="shared" si="13"/>
        <v>5413.84</v>
      </c>
      <c r="E55" s="1" t="str">
        <f t="shared" si="10"/>
        <v>3562.5</v>
      </c>
      <c r="F55" s="1">
        <v>1500</v>
      </c>
      <c r="G55" s="1" t="str">
        <f t="shared" si="11"/>
        <v>93.78</v>
      </c>
      <c r="H55" s="1" t="str">
        <f t="shared" si="14"/>
        <v>101.28</v>
      </c>
      <c r="I55" s="1" t="str">
        <f t="shared" si="12"/>
        <v>156.28</v>
      </c>
      <c r="J55" s="1" t="s">
        <v>69</v>
      </c>
      <c r="K55" s="1" t="s">
        <v>12</v>
      </c>
    </row>
    <row r="56" spans="1:11" ht="14.25">
      <c r="A56" s="7">
        <v>54</v>
      </c>
      <c r="B56" s="1" t="s">
        <v>478</v>
      </c>
      <c r="C56" s="1" t="s">
        <v>71</v>
      </c>
      <c r="D56" s="1" t="str">
        <f t="shared" si="13"/>
        <v>5413.84</v>
      </c>
      <c r="E56" s="1" t="str">
        <f t="shared" si="10"/>
        <v>3562.5</v>
      </c>
      <c r="F56" s="1">
        <v>1500</v>
      </c>
      <c r="G56" s="1" t="str">
        <f t="shared" si="11"/>
        <v>93.78</v>
      </c>
      <c r="H56" s="1" t="str">
        <f t="shared" si="14"/>
        <v>101.28</v>
      </c>
      <c r="I56" s="1" t="str">
        <f t="shared" si="12"/>
        <v>156.28</v>
      </c>
      <c r="J56" s="1" t="s">
        <v>69</v>
      </c>
      <c r="K56" s="1" t="s">
        <v>12</v>
      </c>
    </row>
    <row r="57" spans="1:11" ht="14.25">
      <c r="A57" s="7">
        <v>55</v>
      </c>
      <c r="B57" s="1" t="s">
        <v>479</v>
      </c>
      <c r="C57" s="1" t="s">
        <v>72</v>
      </c>
      <c r="D57" s="1" t="str">
        <f t="shared" si="13"/>
        <v>5413.84</v>
      </c>
      <c r="E57" s="1" t="str">
        <f t="shared" si="10"/>
        <v>3562.5</v>
      </c>
      <c r="F57" s="1">
        <v>1500</v>
      </c>
      <c r="G57" s="1" t="str">
        <f t="shared" si="11"/>
        <v>93.78</v>
      </c>
      <c r="H57" s="1" t="str">
        <f t="shared" si="14"/>
        <v>101.28</v>
      </c>
      <c r="I57" s="1" t="str">
        <f t="shared" si="12"/>
        <v>156.28</v>
      </c>
      <c r="J57" s="1" t="s">
        <v>69</v>
      </c>
      <c r="K57" s="1" t="s">
        <v>12</v>
      </c>
    </row>
    <row r="58" spans="1:11" ht="14.25">
      <c r="A58" s="7">
        <v>56</v>
      </c>
      <c r="B58" s="1" t="s">
        <v>480</v>
      </c>
      <c r="C58" s="1" t="s">
        <v>73</v>
      </c>
      <c r="D58" s="1" t="str">
        <f t="shared" si="13"/>
        <v>5413.84</v>
      </c>
      <c r="E58" s="1" t="str">
        <f t="shared" si="10"/>
        <v>3562.5</v>
      </c>
      <c r="F58" s="1">
        <v>1500</v>
      </c>
      <c r="G58" s="1" t="str">
        <f t="shared" si="11"/>
        <v>93.78</v>
      </c>
      <c r="H58" s="1" t="str">
        <f t="shared" si="14"/>
        <v>101.28</v>
      </c>
      <c r="I58" s="1" t="str">
        <f t="shared" si="12"/>
        <v>156.28</v>
      </c>
      <c r="J58" s="1" t="s">
        <v>69</v>
      </c>
      <c r="K58" s="1" t="s">
        <v>12</v>
      </c>
    </row>
    <row r="59" spans="1:11" ht="14.25">
      <c r="A59" s="7">
        <v>57</v>
      </c>
      <c r="B59" s="1" t="s">
        <v>481</v>
      </c>
      <c r="C59" s="1" t="s">
        <v>74</v>
      </c>
      <c r="D59" s="1" t="str">
        <f t="shared" si="13"/>
        <v>5413.84</v>
      </c>
      <c r="E59" s="1" t="str">
        <f t="shared" si="10"/>
        <v>3562.5</v>
      </c>
      <c r="F59" s="1">
        <v>1500</v>
      </c>
      <c r="G59" s="1" t="str">
        <f t="shared" si="11"/>
        <v>93.78</v>
      </c>
      <c r="H59" s="1" t="str">
        <f t="shared" si="14"/>
        <v>101.28</v>
      </c>
      <c r="I59" s="1" t="str">
        <f t="shared" si="12"/>
        <v>156.28</v>
      </c>
      <c r="J59" s="1" t="s">
        <v>69</v>
      </c>
      <c r="K59" s="1" t="s">
        <v>12</v>
      </c>
    </row>
    <row r="60" spans="1:11" ht="14.25">
      <c r="A60" s="7">
        <v>58</v>
      </c>
      <c r="B60" s="1" t="s">
        <v>482</v>
      </c>
      <c r="C60" s="1" t="s">
        <v>75</v>
      </c>
      <c r="D60" s="1" t="str">
        <f t="shared" si="13"/>
        <v>5413.84</v>
      </c>
      <c r="E60" s="1" t="str">
        <f t="shared" si="10"/>
        <v>3562.5</v>
      </c>
      <c r="F60" s="1">
        <v>1500</v>
      </c>
      <c r="G60" s="1" t="str">
        <f t="shared" si="11"/>
        <v>93.78</v>
      </c>
      <c r="H60" s="1" t="str">
        <f t="shared" si="14"/>
        <v>101.28</v>
      </c>
      <c r="I60" s="1" t="str">
        <f t="shared" si="12"/>
        <v>156.28</v>
      </c>
      <c r="J60" s="1" t="s">
        <v>69</v>
      </c>
      <c r="K60" s="1" t="s">
        <v>12</v>
      </c>
    </row>
    <row r="61" spans="1:11" ht="14.25">
      <c r="A61" s="7">
        <v>59</v>
      </c>
      <c r="B61" s="1" t="s">
        <v>483</v>
      </c>
      <c r="C61" s="1" t="s">
        <v>76</v>
      </c>
      <c r="D61" s="1" t="str">
        <f t="shared" si="13"/>
        <v>5413.84</v>
      </c>
      <c r="E61" s="1" t="str">
        <f t="shared" si="10"/>
        <v>3562.5</v>
      </c>
      <c r="F61" s="1">
        <v>1500</v>
      </c>
      <c r="G61" s="1" t="str">
        <f t="shared" si="11"/>
        <v>93.78</v>
      </c>
      <c r="H61" s="1" t="str">
        <f t="shared" si="14"/>
        <v>101.28</v>
      </c>
      <c r="I61" s="1" t="str">
        <f t="shared" si="12"/>
        <v>156.28</v>
      </c>
      <c r="J61" s="1" t="s">
        <v>69</v>
      </c>
      <c r="K61" s="1" t="s">
        <v>12</v>
      </c>
    </row>
    <row r="62" spans="1:11" ht="14.25">
      <c r="A62" s="7">
        <v>60</v>
      </c>
      <c r="B62" s="1" t="s">
        <v>484</v>
      </c>
      <c r="C62" s="1" t="s">
        <v>77</v>
      </c>
      <c r="D62" s="1" t="str">
        <f t="shared" si="13"/>
        <v>5413.84</v>
      </c>
      <c r="E62" s="1" t="str">
        <f t="shared" si="10"/>
        <v>3562.5</v>
      </c>
      <c r="F62" s="1">
        <v>1500</v>
      </c>
      <c r="G62" s="1" t="str">
        <f t="shared" si="11"/>
        <v>93.78</v>
      </c>
      <c r="H62" s="1" t="str">
        <f t="shared" si="14"/>
        <v>101.28</v>
      </c>
      <c r="I62" s="1" t="str">
        <f t="shared" si="12"/>
        <v>156.28</v>
      </c>
      <c r="J62" s="1" t="s">
        <v>69</v>
      </c>
      <c r="K62" s="1" t="s">
        <v>12</v>
      </c>
    </row>
    <row r="63" spans="1:11" ht="14.25">
      <c r="A63" s="7">
        <v>61</v>
      </c>
      <c r="B63" s="1" t="s">
        <v>485</v>
      </c>
      <c r="C63" s="1" t="s">
        <v>78</v>
      </c>
      <c r="D63" s="1" t="str">
        <f t="shared" si="13"/>
        <v>5413.84</v>
      </c>
      <c r="E63" s="1" t="str">
        <f t="shared" si="10"/>
        <v>3562.5</v>
      </c>
      <c r="F63" s="1">
        <v>1500</v>
      </c>
      <c r="G63" s="1" t="str">
        <f t="shared" si="11"/>
        <v>93.78</v>
      </c>
      <c r="H63" s="1" t="str">
        <f t="shared" si="14"/>
        <v>101.28</v>
      </c>
      <c r="I63" s="1" t="str">
        <f t="shared" si="12"/>
        <v>156.28</v>
      </c>
      <c r="J63" s="1" t="s">
        <v>69</v>
      </c>
      <c r="K63" s="1" t="s">
        <v>12</v>
      </c>
    </row>
    <row r="64" spans="1:11" ht="14.25">
      <c r="A64" s="7">
        <v>62</v>
      </c>
      <c r="B64" s="1" t="s">
        <v>486</v>
      </c>
      <c r="C64" s="1" t="s">
        <v>79</v>
      </c>
      <c r="D64" s="1" t="str">
        <f t="shared" si="13"/>
        <v>5413.84</v>
      </c>
      <c r="E64" s="1" t="str">
        <f t="shared" si="10"/>
        <v>3562.5</v>
      </c>
      <c r="F64" s="1">
        <v>1500</v>
      </c>
      <c r="G64" s="1" t="str">
        <f t="shared" si="11"/>
        <v>93.78</v>
      </c>
      <c r="H64" s="1" t="str">
        <f t="shared" si="14"/>
        <v>101.28</v>
      </c>
      <c r="I64" s="1" t="str">
        <f t="shared" si="12"/>
        <v>156.28</v>
      </c>
      <c r="J64" s="1" t="s">
        <v>69</v>
      </c>
      <c r="K64" s="1" t="s">
        <v>12</v>
      </c>
    </row>
    <row r="65" spans="1:11" ht="14.25">
      <c r="A65" s="7">
        <v>63</v>
      </c>
      <c r="B65" s="1" t="s">
        <v>487</v>
      </c>
      <c r="C65" s="1" t="s">
        <v>80</v>
      </c>
      <c r="D65" s="1" t="str">
        <f t="shared" si="13"/>
        <v>5413.84</v>
      </c>
      <c r="E65" s="1" t="str">
        <f t="shared" si="10"/>
        <v>3562.5</v>
      </c>
      <c r="F65" s="1">
        <v>1500</v>
      </c>
      <c r="G65" s="1" t="str">
        <f t="shared" si="11"/>
        <v>93.78</v>
      </c>
      <c r="H65" s="1" t="str">
        <f t="shared" si="14"/>
        <v>101.28</v>
      </c>
      <c r="I65" s="1" t="str">
        <f t="shared" si="12"/>
        <v>156.28</v>
      </c>
      <c r="J65" s="1" t="s">
        <v>69</v>
      </c>
      <c r="K65" s="1" t="s">
        <v>12</v>
      </c>
    </row>
    <row r="66" spans="1:11" ht="14.25">
      <c r="A66" s="7">
        <v>64</v>
      </c>
      <c r="B66" s="1" t="s">
        <v>488</v>
      </c>
      <c r="C66" s="1" t="s">
        <v>81</v>
      </c>
      <c r="D66" s="1" t="str">
        <f>"5350.06"</f>
        <v>5350.06</v>
      </c>
      <c r="E66" s="1" t="str">
        <f t="shared" si="10"/>
        <v>3562.5</v>
      </c>
      <c r="F66" s="1">
        <v>1500</v>
      </c>
      <c r="G66" s="1" t="str">
        <f t="shared" si="11"/>
        <v>93.78</v>
      </c>
      <c r="H66" s="1" t="str">
        <f>"37.5"</f>
        <v>37.5</v>
      </c>
      <c r="I66" s="1" t="str">
        <f t="shared" si="12"/>
        <v>156.28</v>
      </c>
      <c r="J66" s="1" t="s">
        <v>82</v>
      </c>
      <c r="K66" s="1" t="s">
        <v>12</v>
      </c>
    </row>
    <row r="67" spans="1:11" ht="14.25">
      <c r="A67" s="7">
        <v>65</v>
      </c>
      <c r="B67" s="1" t="s">
        <v>489</v>
      </c>
      <c r="C67" s="1" t="s">
        <v>83</v>
      </c>
      <c r="D67" s="1" t="str">
        <f>"5497.6"</f>
        <v>5497.6</v>
      </c>
      <c r="E67" s="1">
        <v>3648</v>
      </c>
      <c r="F67" s="1">
        <v>1536</v>
      </c>
      <c r="G67" s="1">
        <v>96</v>
      </c>
      <c r="H67" s="1" t="str">
        <f>"57.6"</f>
        <v>57.6</v>
      </c>
      <c r="I67" s="1">
        <v>160</v>
      </c>
      <c r="J67" s="1" t="s">
        <v>84</v>
      </c>
      <c r="K67" s="1" t="s">
        <v>12</v>
      </c>
    </row>
    <row r="68" spans="1:11" ht="14.25">
      <c r="A68" s="7">
        <v>66</v>
      </c>
      <c r="B68" s="1" t="s">
        <v>490</v>
      </c>
      <c r="C68" s="1" t="s">
        <v>85</v>
      </c>
      <c r="D68" s="1" t="str">
        <f>"5368.84"</f>
        <v>5368.84</v>
      </c>
      <c r="E68" s="1" t="str">
        <f aca="true" t="shared" si="15" ref="E68:E76">"3562.5"</f>
        <v>3562.5</v>
      </c>
      <c r="F68" s="1">
        <v>1500</v>
      </c>
      <c r="G68" s="1" t="str">
        <f aca="true" t="shared" si="16" ref="G68:G76">"93.78"</f>
        <v>93.78</v>
      </c>
      <c r="H68" s="1" t="str">
        <f>"56.28"</f>
        <v>56.28</v>
      </c>
      <c r="I68" s="1" t="str">
        <f>"156.28"</f>
        <v>156.28</v>
      </c>
      <c r="J68" s="1" t="s">
        <v>84</v>
      </c>
      <c r="K68" s="1" t="s">
        <v>12</v>
      </c>
    </row>
    <row r="69" spans="1:11" ht="14.25">
      <c r="A69" s="7">
        <v>67</v>
      </c>
      <c r="B69" s="1" t="s">
        <v>491</v>
      </c>
      <c r="C69" s="1" t="s">
        <v>78</v>
      </c>
      <c r="D69" s="1" t="str">
        <f>"5411.92"</f>
        <v>5411.92</v>
      </c>
      <c r="E69" s="1" t="str">
        <f t="shared" si="15"/>
        <v>3562.5</v>
      </c>
      <c r="F69" s="1">
        <v>1500</v>
      </c>
      <c r="G69" s="1" t="str">
        <f t="shared" si="16"/>
        <v>93.78</v>
      </c>
      <c r="H69" s="1" t="str">
        <f>"99.36"</f>
        <v>99.36</v>
      </c>
      <c r="I69" s="1" t="str">
        <f>"156.28"</f>
        <v>156.28</v>
      </c>
      <c r="J69" s="1" t="s">
        <v>86</v>
      </c>
      <c r="K69" s="1" t="s">
        <v>12</v>
      </c>
    </row>
    <row r="70" spans="1:11" ht="14.25">
      <c r="A70" s="7">
        <v>68</v>
      </c>
      <c r="B70" s="1" t="s">
        <v>492</v>
      </c>
      <c r="C70" s="1" t="s">
        <v>87</v>
      </c>
      <c r="D70" s="1" t="str">
        <f>"5409.42"</f>
        <v>5409.42</v>
      </c>
      <c r="E70" s="1" t="str">
        <f t="shared" si="15"/>
        <v>3562.5</v>
      </c>
      <c r="F70" s="1">
        <v>1500</v>
      </c>
      <c r="G70" s="1" t="str">
        <f t="shared" si="16"/>
        <v>93.78</v>
      </c>
      <c r="H70" s="1" t="str">
        <f aca="true" t="shared" si="17" ref="H70:H76">"84.36"</f>
        <v>84.36</v>
      </c>
      <c r="I70" s="1" t="str">
        <f>"168.78"</f>
        <v>168.78</v>
      </c>
      <c r="J70" s="1" t="s">
        <v>88</v>
      </c>
      <c r="K70" s="1" t="s">
        <v>12</v>
      </c>
    </row>
    <row r="71" spans="1:11" ht="14.25">
      <c r="A71" s="7">
        <v>69</v>
      </c>
      <c r="B71" s="1" t="s">
        <v>493</v>
      </c>
      <c r="C71" s="1" t="s">
        <v>89</v>
      </c>
      <c r="D71" s="1" t="str">
        <f>"5409.42"</f>
        <v>5409.42</v>
      </c>
      <c r="E71" s="1" t="str">
        <f t="shared" si="15"/>
        <v>3562.5</v>
      </c>
      <c r="F71" s="1">
        <v>1500</v>
      </c>
      <c r="G71" s="1" t="str">
        <f t="shared" si="16"/>
        <v>93.78</v>
      </c>
      <c r="H71" s="1" t="str">
        <f t="shared" si="17"/>
        <v>84.36</v>
      </c>
      <c r="I71" s="1" t="str">
        <f>"168.78"</f>
        <v>168.78</v>
      </c>
      <c r="J71" s="1" t="s">
        <v>88</v>
      </c>
      <c r="K71" s="1" t="s">
        <v>12</v>
      </c>
    </row>
    <row r="72" spans="1:11" ht="14.25">
      <c r="A72" s="7">
        <v>70</v>
      </c>
      <c r="B72" s="1" t="s">
        <v>494</v>
      </c>
      <c r="C72" s="1" t="s">
        <v>90</v>
      </c>
      <c r="D72" s="1" t="str">
        <f>"5409.42"</f>
        <v>5409.42</v>
      </c>
      <c r="E72" s="1" t="str">
        <f t="shared" si="15"/>
        <v>3562.5</v>
      </c>
      <c r="F72" s="1">
        <v>1500</v>
      </c>
      <c r="G72" s="1" t="str">
        <f t="shared" si="16"/>
        <v>93.78</v>
      </c>
      <c r="H72" s="1" t="str">
        <f t="shared" si="17"/>
        <v>84.36</v>
      </c>
      <c r="I72" s="1" t="str">
        <f>"168.78"</f>
        <v>168.78</v>
      </c>
      <c r="J72" s="1" t="s">
        <v>88</v>
      </c>
      <c r="K72" s="1" t="s">
        <v>12</v>
      </c>
    </row>
    <row r="73" spans="1:11" ht="14.25">
      <c r="A73" s="7">
        <v>71</v>
      </c>
      <c r="B73" s="1" t="s">
        <v>495</v>
      </c>
      <c r="C73" s="1" t="s">
        <v>91</v>
      </c>
      <c r="D73" s="1" t="str">
        <f>"5396.92"</f>
        <v>5396.92</v>
      </c>
      <c r="E73" s="1" t="str">
        <f t="shared" si="15"/>
        <v>3562.5</v>
      </c>
      <c r="F73" s="1">
        <v>1500</v>
      </c>
      <c r="G73" s="1" t="str">
        <f t="shared" si="16"/>
        <v>93.78</v>
      </c>
      <c r="H73" s="1" t="str">
        <f t="shared" si="17"/>
        <v>84.36</v>
      </c>
      <c r="I73" s="1" t="str">
        <f>"156.28"</f>
        <v>156.28</v>
      </c>
      <c r="J73" s="1" t="s">
        <v>88</v>
      </c>
      <c r="K73" s="1" t="s">
        <v>12</v>
      </c>
    </row>
    <row r="74" spans="1:11" ht="14.25">
      <c r="A74" s="7">
        <v>72</v>
      </c>
      <c r="B74" s="1" t="s">
        <v>496</v>
      </c>
      <c r="C74" s="1" t="s">
        <v>92</v>
      </c>
      <c r="D74" s="1" t="str">
        <f>"5396.92"</f>
        <v>5396.92</v>
      </c>
      <c r="E74" s="1" t="str">
        <f t="shared" si="15"/>
        <v>3562.5</v>
      </c>
      <c r="F74" s="1">
        <v>1500</v>
      </c>
      <c r="G74" s="1" t="str">
        <f t="shared" si="16"/>
        <v>93.78</v>
      </c>
      <c r="H74" s="1" t="str">
        <f t="shared" si="17"/>
        <v>84.36</v>
      </c>
      <c r="I74" s="1" t="str">
        <f>"156.28"</f>
        <v>156.28</v>
      </c>
      <c r="J74" s="1" t="s">
        <v>88</v>
      </c>
      <c r="K74" s="1" t="s">
        <v>12</v>
      </c>
    </row>
    <row r="75" spans="1:11" ht="14.25">
      <c r="A75" s="7">
        <v>73</v>
      </c>
      <c r="B75" s="1" t="s">
        <v>497</v>
      </c>
      <c r="C75" s="1" t="s">
        <v>93</v>
      </c>
      <c r="D75" s="1" t="str">
        <f>"5396.92"</f>
        <v>5396.92</v>
      </c>
      <c r="E75" s="1" t="str">
        <f t="shared" si="15"/>
        <v>3562.5</v>
      </c>
      <c r="F75" s="1">
        <v>1500</v>
      </c>
      <c r="G75" s="1" t="str">
        <f t="shared" si="16"/>
        <v>93.78</v>
      </c>
      <c r="H75" s="1" t="str">
        <f t="shared" si="17"/>
        <v>84.36</v>
      </c>
      <c r="I75" s="1" t="str">
        <f>"156.28"</f>
        <v>156.28</v>
      </c>
      <c r="J75" s="1" t="s">
        <v>94</v>
      </c>
      <c r="K75" s="1" t="s">
        <v>12</v>
      </c>
    </row>
    <row r="76" spans="1:11" ht="14.25">
      <c r="A76" s="7">
        <v>74</v>
      </c>
      <c r="B76" s="1" t="s">
        <v>498</v>
      </c>
      <c r="C76" s="1" t="s">
        <v>95</v>
      </c>
      <c r="D76" s="1" t="str">
        <f>"5396.92"</f>
        <v>5396.92</v>
      </c>
      <c r="E76" s="1" t="str">
        <f t="shared" si="15"/>
        <v>3562.5</v>
      </c>
      <c r="F76" s="1">
        <v>1500</v>
      </c>
      <c r="G76" s="1" t="str">
        <f t="shared" si="16"/>
        <v>93.78</v>
      </c>
      <c r="H76" s="1" t="str">
        <f t="shared" si="17"/>
        <v>84.36</v>
      </c>
      <c r="I76" s="1" t="str">
        <f>"156.28"</f>
        <v>156.28</v>
      </c>
      <c r="J76" s="1" t="s">
        <v>94</v>
      </c>
      <c r="K76" s="1" t="s">
        <v>12</v>
      </c>
    </row>
    <row r="77" spans="1:11" ht="14.25">
      <c r="A77" s="7">
        <v>75</v>
      </c>
      <c r="B77" s="1" t="s">
        <v>499</v>
      </c>
      <c r="C77" s="1" t="s">
        <v>96</v>
      </c>
      <c r="D77" s="1" t="str">
        <f>"4495.35"</f>
        <v>4495.35</v>
      </c>
      <c r="E77" s="1" t="str">
        <f>"2968.75"</f>
        <v>2968.75</v>
      </c>
      <c r="F77" s="1">
        <v>1250</v>
      </c>
      <c r="G77" s="1" t="str">
        <f>"78.15"</f>
        <v>78.15</v>
      </c>
      <c r="H77" s="1" t="str">
        <f>"70.3"</f>
        <v>70.3</v>
      </c>
      <c r="I77" s="1" t="str">
        <f>"128.15"</f>
        <v>128.15</v>
      </c>
      <c r="J77" s="1" t="s">
        <v>94</v>
      </c>
      <c r="K77" s="1" t="s">
        <v>12</v>
      </c>
    </row>
    <row r="78" spans="1:11" ht="14.25">
      <c r="A78" s="7">
        <v>76</v>
      </c>
      <c r="B78" s="1" t="s">
        <v>500</v>
      </c>
      <c r="C78" s="1" t="s">
        <v>97</v>
      </c>
      <c r="D78" s="1" t="str">
        <f>"3593.78"</f>
        <v>3593.78</v>
      </c>
      <c r="E78" s="1">
        <v>2375</v>
      </c>
      <c r="F78" s="1">
        <v>1000</v>
      </c>
      <c r="G78" s="1" t="str">
        <f>"62.52"</f>
        <v>62.52</v>
      </c>
      <c r="H78" s="1" t="str">
        <f>"56.24"</f>
        <v>56.24</v>
      </c>
      <c r="I78" s="1" t="str">
        <f>"100.02"</f>
        <v>100.02</v>
      </c>
      <c r="J78" s="1" t="s">
        <v>94</v>
      </c>
      <c r="K78" s="1" t="s">
        <v>12</v>
      </c>
    </row>
    <row r="79" spans="1:11" ht="14.25">
      <c r="A79" s="7">
        <v>77</v>
      </c>
      <c r="B79" s="1" t="s">
        <v>501</v>
      </c>
      <c r="C79" s="1" t="s">
        <v>98</v>
      </c>
      <c r="D79" s="1" t="str">
        <f>"5411.92"</f>
        <v>5411.92</v>
      </c>
      <c r="E79" s="1" t="str">
        <f>"3562.5"</f>
        <v>3562.5</v>
      </c>
      <c r="F79" s="1">
        <v>1500</v>
      </c>
      <c r="G79" s="1" t="str">
        <f>"93.78"</f>
        <v>93.78</v>
      </c>
      <c r="H79" s="1" t="str">
        <f>"99.36"</f>
        <v>99.36</v>
      </c>
      <c r="I79" s="1" t="str">
        <f>"156.28"</f>
        <v>156.28</v>
      </c>
      <c r="J79" s="1" t="s">
        <v>99</v>
      </c>
      <c r="K79" s="1" t="s">
        <v>12</v>
      </c>
    </row>
    <row r="80" spans="1:11" ht="14.25">
      <c r="A80" s="7">
        <v>78</v>
      </c>
      <c r="B80" s="1" t="s">
        <v>502</v>
      </c>
      <c r="C80" s="1" t="s">
        <v>100</v>
      </c>
      <c r="D80" s="1" t="str">
        <f>"1808.14"</f>
        <v>1808.14</v>
      </c>
      <c r="E80" s="1" t="str">
        <f>"1187.5"</f>
        <v>1187.5</v>
      </c>
      <c r="F80" s="1">
        <v>500</v>
      </c>
      <c r="G80" s="1" t="str">
        <f>"31.26"</f>
        <v>31.26</v>
      </c>
      <c r="H80" s="1" t="str">
        <f>"33.12"</f>
        <v>33.12</v>
      </c>
      <c r="I80" s="1" t="str">
        <f>"56.26"</f>
        <v>56.26</v>
      </c>
      <c r="J80" s="1" t="s">
        <v>99</v>
      </c>
      <c r="K80" s="1" t="s">
        <v>12</v>
      </c>
    </row>
    <row r="81" spans="1:11" ht="14.25">
      <c r="A81" s="7">
        <v>79</v>
      </c>
      <c r="B81" s="1" t="s">
        <v>503</v>
      </c>
      <c r="C81" s="1" t="s">
        <v>101</v>
      </c>
      <c r="D81" s="1" t="str">
        <f>"5440.06"</f>
        <v>5440.06</v>
      </c>
      <c r="E81" s="1" t="str">
        <f>"3562.5"</f>
        <v>3562.5</v>
      </c>
      <c r="F81" s="1">
        <v>1500</v>
      </c>
      <c r="G81" s="1" t="str">
        <f>"93.78"</f>
        <v>93.78</v>
      </c>
      <c r="H81" s="1" t="str">
        <f>"127.5"</f>
        <v>127.5</v>
      </c>
      <c r="I81" s="1" t="str">
        <f>"156.28"</f>
        <v>156.28</v>
      </c>
      <c r="J81" s="1" t="s">
        <v>102</v>
      </c>
      <c r="K81" s="1" t="s">
        <v>12</v>
      </c>
    </row>
    <row r="82" spans="1:11" ht="14.25">
      <c r="A82" s="7">
        <v>80</v>
      </c>
      <c r="B82" s="1" t="s">
        <v>504</v>
      </c>
      <c r="C82" s="1" t="s">
        <v>103</v>
      </c>
      <c r="D82" s="1" t="str">
        <f>"5440.06"</f>
        <v>5440.06</v>
      </c>
      <c r="E82" s="1" t="str">
        <f>"3562.5"</f>
        <v>3562.5</v>
      </c>
      <c r="F82" s="1">
        <v>1500</v>
      </c>
      <c r="G82" s="1" t="str">
        <f>"93.78"</f>
        <v>93.78</v>
      </c>
      <c r="H82" s="1" t="str">
        <f>"127.5"</f>
        <v>127.5</v>
      </c>
      <c r="I82" s="1" t="str">
        <f>"156.28"</f>
        <v>156.28</v>
      </c>
      <c r="J82" s="1" t="s">
        <v>104</v>
      </c>
      <c r="K82" s="1" t="s">
        <v>12</v>
      </c>
    </row>
    <row r="83" spans="1:11" ht="14.25">
      <c r="A83" s="7">
        <v>81</v>
      </c>
      <c r="B83" s="1" t="s">
        <v>505</v>
      </c>
      <c r="C83" s="1" t="s">
        <v>105</v>
      </c>
      <c r="D83" s="1" t="str">
        <f>"5440.06"</f>
        <v>5440.06</v>
      </c>
      <c r="E83" s="1" t="str">
        <f>"3562.5"</f>
        <v>3562.5</v>
      </c>
      <c r="F83" s="1">
        <v>1500</v>
      </c>
      <c r="G83" s="1" t="str">
        <f>"93.78"</f>
        <v>93.78</v>
      </c>
      <c r="H83" s="1" t="str">
        <f>"127.5"</f>
        <v>127.5</v>
      </c>
      <c r="I83" s="1" t="str">
        <f>"156.28"</f>
        <v>156.28</v>
      </c>
      <c r="J83" s="1" t="s">
        <v>104</v>
      </c>
      <c r="K83" s="1" t="s">
        <v>12</v>
      </c>
    </row>
    <row r="84" spans="1:11" ht="14.25">
      <c r="A84" s="7">
        <v>82</v>
      </c>
      <c r="B84" s="1" t="s">
        <v>506</v>
      </c>
      <c r="C84" s="1" t="s">
        <v>106</v>
      </c>
      <c r="D84" s="1" t="str">
        <f>"5440.06"</f>
        <v>5440.06</v>
      </c>
      <c r="E84" s="1" t="str">
        <f>"3562.5"</f>
        <v>3562.5</v>
      </c>
      <c r="F84" s="1">
        <v>1500</v>
      </c>
      <c r="G84" s="1" t="str">
        <f>"93.78"</f>
        <v>93.78</v>
      </c>
      <c r="H84" s="1" t="str">
        <f>"127.5"</f>
        <v>127.5</v>
      </c>
      <c r="I84" s="1" t="str">
        <f>"156.28"</f>
        <v>156.28</v>
      </c>
      <c r="J84" s="1" t="s">
        <v>104</v>
      </c>
      <c r="K84" s="1" t="s">
        <v>12</v>
      </c>
    </row>
    <row r="85" spans="1:11" ht="14.25">
      <c r="A85" s="7">
        <v>83</v>
      </c>
      <c r="B85" s="1" t="s">
        <v>507</v>
      </c>
      <c r="C85" s="1" t="s">
        <v>107</v>
      </c>
      <c r="D85" s="1" t="str">
        <f>"5440.06"</f>
        <v>5440.06</v>
      </c>
      <c r="E85" s="1" t="str">
        <f>"3562.5"</f>
        <v>3562.5</v>
      </c>
      <c r="F85" s="1">
        <v>1500</v>
      </c>
      <c r="G85" s="1" t="str">
        <f>"93.78"</f>
        <v>93.78</v>
      </c>
      <c r="H85" s="1" t="str">
        <f>"127.5"</f>
        <v>127.5</v>
      </c>
      <c r="I85" s="1" t="str">
        <f>"156.28"</f>
        <v>156.28</v>
      </c>
      <c r="J85" s="1" t="s">
        <v>104</v>
      </c>
      <c r="K85" s="1" t="s">
        <v>12</v>
      </c>
    </row>
    <row r="86" spans="1:11" ht="14.25">
      <c r="A86" s="7">
        <v>84</v>
      </c>
      <c r="B86" s="1" t="s">
        <v>508</v>
      </c>
      <c r="C86" s="1" t="s">
        <v>108</v>
      </c>
      <c r="D86" s="1" t="str">
        <f>"896.26"</f>
        <v>896.26</v>
      </c>
      <c r="E86" s="1" t="str">
        <f>"593.75"</f>
        <v>593.75</v>
      </c>
      <c r="F86" s="1">
        <v>250</v>
      </c>
      <c r="G86" s="1" t="str">
        <f>"15.63"</f>
        <v>15.63</v>
      </c>
      <c r="H86" s="1" t="str">
        <f>"21.25"</f>
        <v>21.25</v>
      </c>
      <c r="I86" s="1" t="str">
        <f>"15.63"</f>
        <v>15.63</v>
      </c>
      <c r="J86" s="1" t="s">
        <v>104</v>
      </c>
      <c r="K86" s="1" t="s">
        <v>12</v>
      </c>
    </row>
    <row r="87" spans="1:11" ht="14.25">
      <c r="A87" s="7">
        <v>85</v>
      </c>
      <c r="B87" s="1" t="s">
        <v>509</v>
      </c>
      <c r="C87" s="1" t="s">
        <v>109</v>
      </c>
      <c r="D87" s="1" t="str">
        <f>"5440.06"</f>
        <v>5440.06</v>
      </c>
      <c r="E87" s="1" t="str">
        <f>"3562.5"</f>
        <v>3562.5</v>
      </c>
      <c r="F87" s="1">
        <v>1500</v>
      </c>
      <c r="G87" s="1" t="str">
        <f>"93.78"</f>
        <v>93.78</v>
      </c>
      <c r="H87" s="1" t="str">
        <f>"127.5"</f>
        <v>127.5</v>
      </c>
      <c r="I87" s="1" t="str">
        <f>"156.28"</f>
        <v>156.28</v>
      </c>
      <c r="J87" s="1" t="s">
        <v>104</v>
      </c>
      <c r="K87" s="1" t="s">
        <v>12</v>
      </c>
    </row>
    <row r="88" spans="1:11" ht="14.25">
      <c r="A88" s="7">
        <v>86</v>
      </c>
      <c r="B88" s="1" t="s">
        <v>510</v>
      </c>
      <c r="C88" s="1" t="s">
        <v>110</v>
      </c>
      <c r="D88" s="1" t="str">
        <f>"4456.3"</f>
        <v>4456.3</v>
      </c>
      <c r="E88" s="1" t="str">
        <f>"2968.75"</f>
        <v>2968.75</v>
      </c>
      <c r="F88" s="1">
        <v>1250</v>
      </c>
      <c r="G88" s="1" t="str">
        <f>"78.15"</f>
        <v>78.15</v>
      </c>
      <c r="H88" s="1" t="str">
        <f>"31.25"</f>
        <v>31.25</v>
      </c>
      <c r="I88" s="1" t="str">
        <f>"128.15"</f>
        <v>128.15</v>
      </c>
      <c r="J88" s="1" t="s">
        <v>111</v>
      </c>
      <c r="K88" s="1" t="s">
        <v>12</v>
      </c>
    </row>
    <row r="89" spans="1:11" ht="14.25">
      <c r="A89" s="7">
        <v>87</v>
      </c>
      <c r="B89" s="1" t="s">
        <v>511</v>
      </c>
      <c r="C89" s="1" t="s">
        <v>112</v>
      </c>
      <c r="D89" s="1" t="str">
        <f>"5350.06"</f>
        <v>5350.06</v>
      </c>
      <c r="E89" s="1" t="str">
        <f aca="true" t="shared" si="18" ref="E89:E94">"3562.5"</f>
        <v>3562.5</v>
      </c>
      <c r="F89" s="1">
        <v>1500</v>
      </c>
      <c r="G89" s="1" t="str">
        <f aca="true" t="shared" si="19" ref="G89:G94">"93.78"</f>
        <v>93.78</v>
      </c>
      <c r="H89" s="1" t="str">
        <f>"37.5"</f>
        <v>37.5</v>
      </c>
      <c r="I89" s="1" t="str">
        <f aca="true" t="shared" si="20" ref="I89:I94">"156.28"</f>
        <v>156.28</v>
      </c>
      <c r="J89" s="1" t="s">
        <v>111</v>
      </c>
      <c r="K89" s="1" t="s">
        <v>12</v>
      </c>
    </row>
    <row r="90" spans="1:11" ht="14.25">
      <c r="A90" s="7">
        <v>88</v>
      </c>
      <c r="B90" s="1" t="s">
        <v>512</v>
      </c>
      <c r="C90" s="1" t="s">
        <v>113</v>
      </c>
      <c r="D90" s="1" t="str">
        <f>"5350.06"</f>
        <v>5350.06</v>
      </c>
      <c r="E90" s="1" t="str">
        <f t="shared" si="18"/>
        <v>3562.5</v>
      </c>
      <c r="F90" s="1">
        <v>1500</v>
      </c>
      <c r="G90" s="1" t="str">
        <f t="shared" si="19"/>
        <v>93.78</v>
      </c>
      <c r="H90" s="1" t="str">
        <f>"37.5"</f>
        <v>37.5</v>
      </c>
      <c r="I90" s="1" t="str">
        <f t="shared" si="20"/>
        <v>156.28</v>
      </c>
      <c r="J90" s="1" t="s">
        <v>111</v>
      </c>
      <c r="K90" s="1" t="s">
        <v>12</v>
      </c>
    </row>
    <row r="91" spans="1:11" ht="14.25">
      <c r="A91" s="7">
        <v>89</v>
      </c>
      <c r="B91" s="1" t="s">
        <v>513</v>
      </c>
      <c r="C91" s="1" t="s">
        <v>114</v>
      </c>
      <c r="D91" s="1" t="str">
        <f>"5350.06"</f>
        <v>5350.06</v>
      </c>
      <c r="E91" s="1" t="str">
        <f t="shared" si="18"/>
        <v>3562.5</v>
      </c>
      <c r="F91" s="1">
        <v>1500</v>
      </c>
      <c r="G91" s="1" t="str">
        <f t="shared" si="19"/>
        <v>93.78</v>
      </c>
      <c r="H91" s="1" t="str">
        <f>"37.5"</f>
        <v>37.5</v>
      </c>
      <c r="I91" s="1" t="str">
        <f t="shared" si="20"/>
        <v>156.28</v>
      </c>
      <c r="J91" s="1" t="s">
        <v>111</v>
      </c>
      <c r="K91" s="1" t="s">
        <v>12</v>
      </c>
    </row>
    <row r="92" spans="1:11" ht="14.25">
      <c r="A92" s="7">
        <v>90</v>
      </c>
      <c r="B92" s="1" t="s">
        <v>514</v>
      </c>
      <c r="C92" s="1" t="s">
        <v>115</v>
      </c>
      <c r="D92" s="1" t="str">
        <f>"5350.06"</f>
        <v>5350.06</v>
      </c>
      <c r="E92" s="1" t="str">
        <f t="shared" si="18"/>
        <v>3562.5</v>
      </c>
      <c r="F92" s="1">
        <v>1500</v>
      </c>
      <c r="G92" s="1" t="str">
        <f t="shared" si="19"/>
        <v>93.78</v>
      </c>
      <c r="H92" s="1" t="str">
        <f>"37.5"</f>
        <v>37.5</v>
      </c>
      <c r="I92" s="1" t="str">
        <f t="shared" si="20"/>
        <v>156.28</v>
      </c>
      <c r="J92" s="1" t="s">
        <v>111</v>
      </c>
      <c r="K92" s="1" t="s">
        <v>12</v>
      </c>
    </row>
    <row r="93" spans="1:11" ht="14.25">
      <c r="A93" s="7">
        <v>91</v>
      </c>
      <c r="B93" s="1" t="s">
        <v>515</v>
      </c>
      <c r="C93" s="1" t="s">
        <v>116</v>
      </c>
      <c r="D93" s="1" t="str">
        <f>"5350.06"</f>
        <v>5350.06</v>
      </c>
      <c r="E93" s="1" t="str">
        <f t="shared" si="18"/>
        <v>3562.5</v>
      </c>
      <c r="F93" s="1">
        <v>1500</v>
      </c>
      <c r="G93" s="1" t="str">
        <f t="shared" si="19"/>
        <v>93.78</v>
      </c>
      <c r="H93" s="1" t="str">
        <f>"37.5"</f>
        <v>37.5</v>
      </c>
      <c r="I93" s="1" t="str">
        <f t="shared" si="20"/>
        <v>156.28</v>
      </c>
      <c r="J93" s="1" t="s">
        <v>111</v>
      </c>
      <c r="K93" s="1" t="s">
        <v>12</v>
      </c>
    </row>
    <row r="94" spans="1:11" ht="14.25">
      <c r="A94" s="7">
        <v>92</v>
      </c>
      <c r="B94" s="1" t="s">
        <v>516</v>
      </c>
      <c r="C94" s="1" t="s">
        <v>117</v>
      </c>
      <c r="D94" s="1" t="str">
        <f>"5378.2"</f>
        <v>5378.2</v>
      </c>
      <c r="E94" s="1" t="str">
        <f t="shared" si="18"/>
        <v>3562.5</v>
      </c>
      <c r="F94" s="1">
        <v>1500</v>
      </c>
      <c r="G94" s="1" t="str">
        <f t="shared" si="19"/>
        <v>93.78</v>
      </c>
      <c r="H94" s="1" t="str">
        <f>"65.64"</f>
        <v>65.64</v>
      </c>
      <c r="I94" s="1" t="str">
        <f t="shared" si="20"/>
        <v>156.28</v>
      </c>
      <c r="J94" s="1" t="s">
        <v>118</v>
      </c>
      <c r="K94" s="1" t="s">
        <v>12</v>
      </c>
    </row>
    <row r="95" spans="1:11" ht="14.25">
      <c r="A95" s="7">
        <v>93</v>
      </c>
      <c r="B95" s="1" t="s">
        <v>517</v>
      </c>
      <c r="C95" s="1" t="s">
        <v>119</v>
      </c>
      <c r="D95" s="1" t="str">
        <f>"3562.54"</f>
        <v>3562.54</v>
      </c>
      <c r="E95" s="1">
        <v>2375</v>
      </c>
      <c r="F95" s="1">
        <v>1000</v>
      </c>
      <c r="G95" s="1" t="str">
        <f>"62.52"</f>
        <v>62.52</v>
      </c>
      <c r="H95" s="1">
        <v>25</v>
      </c>
      <c r="I95" s="1" t="str">
        <f>"100.02"</f>
        <v>100.02</v>
      </c>
      <c r="J95" s="1" t="s">
        <v>120</v>
      </c>
      <c r="K95" s="1" t="s">
        <v>12</v>
      </c>
    </row>
    <row r="96" spans="1:11" ht="14.25">
      <c r="A96" s="7">
        <v>94</v>
      </c>
      <c r="B96" s="1" t="s">
        <v>518</v>
      </c>
      <c r="C96" s="1" t="s">
        <v>121</v>
      </c>
      <c r="D96" s="1" t="str">
        <f>"2723.46"</f>
        <v>2723.46</v>
      </c>
      <c r="E96" s="1" t="str">
        <f>"1781.25"</f>
        <v>1781.25</v>
      </c>
      <c r="F96" s="1">
        <v>750</v>
      </c>
      <c r="G96" s="1" t="str">
        <f>"46.89"</f>
        <v>46.89</v>
      </c>
      <c r="H96" s="1" t="str">
        <f>"60.93"</f>
        <v>60.93</v>
      </c>
      <c r="I96" s="1" t="str">
        <f>"84.39"</f>
        <v>84.39</v>
      </c>
      <c r="J96" s="1" t="s">
        <v>122</v>
      </c>
      <c r="K96" s="1" t="s">
        <v>12</v>
      </c>
    </row>
    <row r="97" spans="1:11" ht="14.25">
      <c r="A97" s="7">
        <v>95</v>
      </c>
      <c r="B97" s="1" t="s">
        <v>519</v>
      </c>
      <c r="C97" s="1" t="s">
        <v>123</v>
      </c>
      <c r="D97" s="1" t="str">
        <f aca="true" t="shared" si="21" ref="D97:D128">"5411.92"</f>
        <v>5411.92</v>
      </c>
      <c r="E97" s="1" t="str">
        <f aca="true" t="shared" si="22" ref="E97:E128">"3562.5"</f>
        <v>3562.5</v>
      </c>
      <c r="F97" s="1">
        <v>1500</v>
      </c>
      <c r="G97" s="1" t="str">
        <f aca="true" t="shared" si="23" ref="G97:G128">"93.78"</f>
        <v>93.78</v>
      </c>
      <c r="H97" s="1" t="str">
        <f aca="true" t="shared" si="24" ref="H97:H128">"99.36"</f>
        <v>99.36</v>
      </c>
      <c r="I97" s="1" t="str">
        <f aca="true" t="shared" si="25" ref="I97:I128">"156.28"</f>
        <v>156.28</v>
      </c>
      <c r="J97" s="1" t="s">
        <v>124</v>
      </c>
      <c r="K97" s="1" t="s">
        <v>12</v>
      </c>
    </row>
    <row r="98" spans="1:11" ht="14.25">
      <c r="A98" s="7">
        <v>96</v>
      </c>
      <c r="B98" s="1" t="s">
        <v>520</v>
      </c>
      <c r="C98" s="1" t="s">
        <v>125</v>
      </c>
      <c r="D98" s="1" t="str">
        <f t="shared" si="21"/>
        <v>5411.92</v>
      </c>
      <c r="E98" s="1" t="str">
        <f t="shared" si="22"/>
        <v>3562.5</v>
      </c>
      <c r="F98" s="1">
        <v>1500</v>
      </c>
      <c r="G98" s="1" t="str">
        <f t="shared" si="23"/>
        <v>93.78</v>
      </c>
      <c r="H98" s="1" t="str">
        <f t="shared" si="24"/>
        <v>99.36</v>
      </c>
      <c r="I98" s="1" t="str">
        <f t="shared" si="25"/>
        <v>156.28</v>
      </c>
      <c r="J98" s="1" t="s">
        <v>124</v>
      </c>
      <c r="K98" s="1" t="s">
        <v>12</v>
      </c>
    </row>
    <row r="99" spans="1:11" ht="14.25">
      <c r="A99" s="7">
        <v>97</v>
      </c>
      <c r="B99" s="1" t="s">
        <v>521</v>
      </c>
      <c r="C99" s="1" t="s">
        <v>126</v>
      </c>
      <c r="D99" s="1" t="str">
        <f t="shared" si="21"/>
        <v>5411.92</v>
      </c>
      <c r="E99" s="1" t="str">
        <f t="shared" si="22"/>
        <v>3562.5</v>
      </c>
      <c r="F99" s="1">
        <v>1500</v>
      </c>
      <c r="G99" s="1" t="str">
        <f t="shared" si="23"/>
        <v>93.78</v>
      </c>
      <c r="H99" s="1" t="str">
        <f t="shared" si="24"/>
        <v>99.36</v>
      </c>
      <c r="I99" s="1" t="str">
        <f t="shared" si="25"/>
        <v>156.28</v>
      </c>
      <c r="J99" s="1" t="s">
        <v>124</v>
      </c>
      <c r="K99" s="1" t="s">
        <v>12</v>
      </c>
    </row>
    <row r="100" spans="1:11" ht="14.25">
      <c r="A100" s="7">
        <v>98</v>
      </c>
      <c r="B100" s="1" t="s">
        <v>522</v>
      </c>
      <c r="C100" s="1" t="s">
        <v>127</v>
      </c>
      <c r="D100" s="1" t="str">
        <f t="shared" si="21"/>
        <v>5411.92</v>
      </c>
      <c r="E100" s="1" t="str">
        <f t="shared" si="22"/>
        <v>3562.5</v>
      </c>
      <c r="F100" s="1">
        <v>1500</v>
      </c>
      <c r="G100" s="1" t="str">
        <f t="shared" si="23"/>
        <v>93.78</v>
      </c>
      <c r="H100" s="1" t="str">
        <f t="shared" si="24"/>
        <v>99.36</v>
      </c>
      <c r="I100" s="1" t="str">
        <f t="shared" si="25"/>
        <v>156.28</v>
      </c>
      <c r="J100" s="1" t="s">
        <v>124</v>
      </c>
      <c r="K100" s="1" t="s">
        <v>12</v>
      </c>
    </row>
    <row r="101" spans="1:11" ht="14.25">
      <c r="A101" s="7">
        <v>99</v>
      </c>
      <c r="B101" s="1" t="s">
        <v>523</v>
      </c>
      <c r="C101" s="1" t="s">
        <v>128</v>
      </c>
      <c r="D101" s="1" t="str">
        <f t="shared" si="21"/>
        <v>5411.92</v>
      </c>
      <c r="E101" s="1" t="str">
        <f t="shared" si="22"/>
        <v>3562.5</v>
      </c>
      <c r="F101" s="1">
        <v>1500</v>
      </c>
      <c r="G101" s="1" t="str">
        <f t="shared" si="23"/>
        <v>93.78</v>
      </c>
      <c r="H101" s="1" t="str">
        <f t="shared" si="24"/>
        <v>99.36</v>
      </c>
      <c r="I101" s="1" t="str">
        <f t="shared" si="25"/>
        <v>156.28</v>
      </c>
      <c r="J101" s="1" t="s">
        <v>124</v>
      </c>
      <c r="K101" s="1" t="s">
        <v>12</v>
      </c>
    </row>
    <row r="102" spans="1:11" ht="14.25">
      <c r="A102" s="7">
        <v>100</v>
      </c>
      <c r="B102" s="1" t="s">
        <v>524</v>
      </c>
      <c r="C102" s="1" t="s">
        <v>129</v>
      </c>
      <c r="D102" s="1" t="str">
        <f t="shared" si="21"/>
        <v>5411.92</v>
      </c>
      <c r="E102" s="1" t="str">
        <f t="shared" si="22"/>
        <v>3562.5</v>
      </c>
      <c r="F102" s="1">
        <v>1500</v>
      </c>
      <c r="G102" s="1" t="str">
        <f t="shared" si="23"/>
        <v>93.78</v>
      </c>
      <c r="H102" s="1" t="str">
        <f t="shared" si="24"/>
        <v>99.36</v>
      </c>
      <c r="I102" s="1" t="str">
        <f t="shared" si="25"/>
        <v>156.28</v>
      </c>
      <c r="J102" s="1" t="s">
        <v>124</v>
      </c>
      <c r="K102" s="1" t="s">
        <v>12</v>
      </c>
    </row>
    <row r="103" spans="1:11" ht="14.25">
      <c r="A103" s="7">
        <v>101</v>
      </c>
      <c r="B103" s="1" t="s">
        <v>525</v>
      </c>
      <c r="C103" s="1" t="s">
        <v>130</v>
      </c>
      <c r="D103" s="1" t="str">
        <f t="shared" si="21"/>
        <v>5411.92</v>
      </c>
      <c r="E103" s="1" t="str">
        <f t="shared" si="22"/>
        <v>3562.5</v>
      </c>
      <c r="F103" s="1">
        <v>1500</v>
      </c>
      <c r="G103" s="1" t="str">
        <f t="shared" si="23"/>
        <v>93.78</v>
      </c>
      <c r="H103" s="1" t="str">
        <f t="shared" si="24"/>
        <v>99.36</v>
      </c>
      <c r="I103" s="1" t="str">
        <f t="shared" si="25"/>
        <v>156.28</v>
      </c>
      <c r="J103" s="1" t="s">
        <v>124</v>
      </c>
      <c r="K103" s="1" t="s">
        <v>12</v>
      </c>
    </row>
    <row r="104" spans="1:11" ht="14.25">
      <c r="A104" s="7">
        <v>102</v>
      </c>
      <c r="B104" s="1" t="s">
        <v>526</v>
      </c>
      <c r="C104" s="1" t="s">
        <v>131</v>
      </c>
      <c r="D104" s="1" t="str">
        <f t="shared" si="21"/>
        <v>5411.92</v>
      </c>
      <c r="E104" s="1" t="str">
        <f t="shared" si="22"/>
        <v>3562.5</v>
      </c>
      <c r="F104" s="1">
        <v>1500</v>
      </c>
      <c r="G104" s="1" t="str">
        <f t="shared" si="23"/>
        <v>93.78</v>
      </c>
      <c r="H104" s="1" t="str">
        <f t="shared" si="24"/>
        <v>99.36</v>
      </c>
      <c r="I104" s="1" t="str">
        <f t="shared" si="25"/>
        <v>156.28</v>
      </c>
      <c r="J104" s="1" t="s">
        <v>124</v>
      </c>
      <c r="K104" s="1" t="s">
        <v>12</v>
      </c>
    </row>
    <row r="105" spans="1:11" ht="14.25">
      <c r="A105" s="7">
        <v>103</v>
      </c>
      <c r="B105" s="1" t="s">
        <v>527</v>
      </c>
      <c r="C105" s="1" t="s">
        <v>132</v>
      </c>
      <c r="D105" s="1" t="str">
        <f t="shared" si="21"/>
        <v>5411.92</v>
      </c>
      <c r="E105" s="1" t="str">
        <f t="shared" si="22"/>
        <v>3562.5</v>
      </c>
      <c r="F105" s="1">
        <v>1500</v>
      </c>
      <c r="G105" s="1" t="str">
        <f t="shared" si="23"/>
        <v>93.78</v>
      </c>
      <c r="H105" s="1" t="str">
        <f t="shared" si="24"/>
        <v>99.36</v>
      </c>
      <c r="I105" s="1" t="str">
        <f t="shared" si="25"/>
        <v>156.28</v>
      </c>
      <c r="J105" s="1" t="s">
        <v>124</v>
      </c>
      <c r="K105" s="1" t="s">
        <v>12</v>
      </c>
    </row>
    <row r="106" spans="1:11" ht="14.25">
      <c r="A106" s="7">
        <v>104</v>
      </c>
      <c r="B106" s="1" t="s">
        <v>528</v>
      </c>
      <c r="C106" s="1" t="s">
        <v>133</v>
      </c>
      <c r="D106" s="1" t="str">
        <f t="shared" si="21"/>
        <v>5411.92</v>
      </c>
      <c r="E106" s="1" t="str">
        <f t="shared" si="22"/>
        <v>3562.5</v>
      </c>
      <c r="F106" s="1">
        <v>1500</v>
      </c>
      <c r="G106" s="1" t="str">
        <f t="shared" si="23"/>
        <v>93.78</v>
      </c>
      <c r="H106" s="1" t="str">
        <f t="shared" si="24"/>
        <v>99.36</v>
      </c>
      <c r="I106" s="1" t="str">
        <f t="shared" si="25"/>
        <v>156.28</v>
      </c>
      <c r="J106" s="1" t="s">
        <v>124</v>
      </c>
      <c r="K106" s="1" t="s">
        <v>12</v>
      </c>
    </row>
    <row r="107" spans="1:11" ht="14.25">
      <c r="A107" s="7">
        <v>105</v>
      </c>
      <c r="B107" s="1" t="s">
        <v>529</v>
      </c>
      <c r="C107" s="1" t="s">
        <v>134</v>
      </c>
      <c r="D107" s="1" t="str">
        <f t="shared" si="21"/>
        <v>5411.92</v>
      </c>
      <c r="E107" s="1" t="str">
        <f t="shared" si="22"/>
        <v>3562.5</v>
      </c>
      <c r="F107" s="1">
        <v>1500</v>
      </c>
      <c r="G107" s="1" t="str">
        <f t="shared" si="23"/>
        <v>93.78</v>
      </c>
      <c r="H107" s="1" t="str">
        <f t="shared" si="24"/>
        <v>99.36</v>
      </c>
      <c r="I107" s="1" t="str">
        <f t="shared" si="25"/>
        <v>156.28</v>
      </c>
      <c r="J107" s="1" t="s">
        <v>124</v>
      </c>
      <c r="K107" s="1" t="s">
        <v>12</v>
      </c>
    </row>
    <row r="108" spans="1:11" ht="14.25">
      <c r="A108" s="7">
        <v>106</v>
      </c>
      <c r="B108" s="1" t="s">
        <v>530</v>
      </c>
      <c r="C108" s="1" t="s">
        <v>135</v>
      </c>
      <c r="D108" s="1" t="str">
        <f t="shared" si="21"/>
        <v>5411.92</v>
      </c>
      <c r="E108" s="1" t="str">
        <f t="shared" si="22"/>
        <v>3562.5</v>
      </c>
      <c r="F108" s="1">
        <v>1500</v>
      </c>
      <c r="G108" s="1" t="str">
        <f t="shared" si="23"/>
        <v>93.78</v>
      </c>
      <c r="H108" s="1" t="str">
        <f t="shared" si="24"/>
        <v>99.36</v>
      </c>
      <c r="I108" s="1" t="str">
        <f t="shared" si="25"/>
        <v>156.28</v>
      </c>
      <c r="J108" s="1" t="s">
        <v>124</v>
      </c>
      <c r="K108" s="1" t="s">
        <v>12</v>
      </c>
    </row>
    <row r="109" spans="1:11" ht="14.25">
      <c r="A109" s="7">
        <v>107</v>
      </c>
      <c r="B109" s="1" t="s">
        <v>531</v>
      </c>
      <c r="C109" s="1" t="s">
        <v>136</v>
      </c>
      <c r="D109" s="1" t="str">
        <f t="shared" si="21"/>
        <v>5411.92</v>
      </c>
      <c r="E109" s="1" t="str">
        <f t="shared" si="22"/>
        <v>3562.5</v>
      </c>
      <c r="F109" s="1">
        <v>1500</v>
      </c>
      <c r="G109" s="1" t="str">
        <f t="shared" si="23"/>
        <v>93.78</v>
      </c>
      <c r="H109" s="1" t="str">
        <f t="shared" si="24"/>
        <v>99.36</v>
      </c>
      <c r="I109" s="1" t="str">
        <f t="shared" si="25"/>
        <v>156.28</v>
      </c>
      <c r="J109" s="1" t="s">
        <v>124</v>
      </c>
      <c r="K109" s="1" t="s">
        <v>12</v>
      </c>
    </row>
    <row r="110" spans="1:11" ht="14.25">
      <c r="A110" s="7">
        <v>108</v>
      </c>
      <c r="B110" s="1" t="s">
        <v>532</v>
      </c>
      <c r="C110" s="1" t="s">
        <v>137</v>
      </c>
      <c r="D110" s="1" t="str">
        <f t="shared" si="21"/>
        <v>5411.92</v>
      </c>
      <c r="E110" s="1" t="str">
        <f t="shared" si="22"/>
        <v>3562.5</v>
      </c>
      <c r="F110" s="1">
        <v>1500</v>
      </c>
      <c r="G110" s="1" t="str">
        <f t="shared" si="23"/>
        <v>93.78</v>
      </c>
      <c r="H110" s="1" t="str">
        <f t="shared" si="24"/>
        <v>99.36</v>
      </c>
      <c r="I110" s="1" t="str">
        <f t="shared" si="25"/>
        <v>156.28</v>
      </c>
      <c r="J110" s="1" t="s">
        <v>124</v>
      </c>
      <c r="K110" s="1" t="s">
        <v>12</v>
      </c>
    </row>
    <row r="111" spans="1:11" ht="14.25">
      <c r="A111" s="7">
        <v>109</v>
      </c>
      <c r="B111" s="1" t="s">
        <v>533</v>
      </c>
      <c r="C111" s="1" t="s">
        <v>138</v>
      </c>
      <c r="D111" s="1" t="str">
        <f t="shared" si="21"/>
        <v>5411.92</v>
      </c>
      <c r="E111" s="1" t="str">
        <f t="shared" si="22"/>
        <v>3562.5</v>
      </c>
      <c r="F111" s="1">
        <v>1500</v>
      </c>
      <c r="G111" s="1" t="str">
        <f t="shared" si="23"/>
        <v>93.78</v>
      </c>
      <c r="H111" s="1" t="str">
        <f t="shared" si="24"/>
        <v>99.36</v>
      </c>
      <c r="I111" s="1" t="str">
        <f t="shared" si="25"/>
        <v>156.28</v>
      </c>
      <c r="J111" s="1" t="s">
        <v>124</v>
      </c>
      <c r="K111" s="1" t="s">
        <v>12</v>
      </c>
    </row>
    <row r="112" spans="1:11" ht="14.25">
      <c r="A112" s="7">
        <v>110</v>
      </c>
      <c r="B112" s="1" t="s">
        <v>534</v>
      </c>
      <c r="C112" s="1" t="s">
        <v>139</v>
      </c>
      <c r="D112" s="1" t="str">
        <f t="shared" si="21"/>
        <v>5411.92</v>
      </c>
      <c r="E112" s="1" t="str">
        <f t="shared" si="22"/>
        <v>3562.5</v>
      </c>
      <c r="F112" s="1">
        <v>1500</v>
      </c>
      <c r="G112" s="1" t="str">
        <f t="shared" si="23"/>
        <v>93.78</v>
      </c>
      <c r="H112" s="1" t="str">
        <f t="shared" si="24"/>
        <v>99.36</v>
      </c>
      <c r="I112" s="1" t="str">
        <f t="shared" si="25"/>
        <v>156.28</v>
      </c>
      <c r="J112" s="1" t="s">
        <v>124</v>
      </c>
      <c r="K112" s="1" t="s">
        <v>12</v>
      </c>
    </row>
    <row r="113" spans="1:11" ht="14.25">
      <c r="A113" s="7">
        <v>111</v>
      </c>
      <c r="B113" s="1" t="s">
        <v>535</v>
      </c>
      <c r="C113" s="1" t="s">
        <v>140</v>
      </c>
      <c r="D113" s="1" t="str">
        <f t="shared" si="21"/>
        <v>5411.92</v>
      </c>
      <c r="E113" s="1" t="str">
        <f t="shared" si="22"/>
        <v>3562.5</v>
      </c>
      <c r="F113" s="1">
        <v>1500</v>
      </c>
      <c r="G113" s="1" t="str">
        <f t="shared" si="23"/>
        <v>93.78</v>
      </c>
      <c r="H113" s="1" t="str">
        <f t="shared" si="24"/>
        <v>99.36</v>
      </c>
      <c r="I113" s="1" t="str">
        <f t="shared" si="25"/>
        <v>156.28</v>
      </c>
      <c r="J113" s="1" t="s">
        <v>124</v>
      </c>
      <c r="K113" s="1" t="s">
        <v>12</v>
      </c>
    </row>
    <row r="114" spans="1:11" ht="14.25">
      <c r="A114" s="7">
        <v>112</v>
      </c>
      <c r="B114" s="1" t="s">
        <v>536</v>
      </c>
      <c r="C114" s="1" t="s">
        <v>141</v>
      </c>
      <c r="D114" s="1" t="str">
        <f t="shared" si="21"/>
        <v>5411.92</v>
      </c>
      <c r="E114" s="1" t="str">
        <f t="shared" si="22"/>
        <v>3562.5</v>
      </c>
      <c r="F114" s="1">
        <v>1500</v>
      </c>
      <c r="G114" s="1" t="str">
        <f t="shared" si="23"/>
        <v>93.78</v>
      </c>
      <c r="H114" s="1" t="str">
        <f t="shared" si="24"/>
        <v>99.36</v>
      </c>
      <c r="I114" s="1" t="str">
        <f t="shared" si="25"/>
        <v>156.28</v>
      </c>
      <c r="J114" s="1" t="s">
        <v>124</v>
      </c>
      <c r="K114" s="1" t="s">
        <v>12</v>
      </c>
    </row>
    <row r="115" spans="1:11" ht="14.25">
      <c r="A115" s="7">
        <v>113</v>
      </c>
      <c r="B115" s="1" t="s">
        <v>537</v>
      </c>
      <c r="C115" s="1" t="s">
        <v>142</v>
      </c>
      <c r="D115" s="1" t="str">
        <f t="shared" si="21"/>
        <v>5411.92</v>
      </c>
      <c r="E115" s="1" t="str">
        <f t="shared" si="22"/>
        <v>3562.5</v>
      </c>
      <c r="F115" s="1">
        <v>1500</v>
      </c>
      <c r="G115" s="1" t="str">
        <f t="shared" si="23"/>
        <v>93.78</v>
      </c>
      <c r="H115" s="1" t="str">
        <f t="shared" si="24"/>
        <v>99.36</v>
      </c>
      <c r="I115" s="1" t="str">
        <f t="shared" si="25"/>
        <v>156.28</v>
      </c>
      <c r="J115" s="1" t="s">
        <v>124</v>
      </c>
      <c r="K115" s="1" t="s">
        <v>12</v>
      </c>
    </row>
    <row r="116" spans="1:11" ht="14.25">
      <c r="A116" s="7">
        <v>114</v>
      </c>
      <c r="B116" s="1" t="s">
        <v>538</v>
      </c>
      <c r="C116" s="1" t="s">
        <v>143</v>
      </c>
      <c r="D116" s="1" t="str">
        <f t="shared" si="21"/>
        <v>5411.92</v>
      </c>
      <c r="E116" s="1" t="str">
        <f t="shared" si="22"/>
        <v>3562.5</v>
      </c>
      <c r="F116" s="1">
        <v>1500</v>
      </c>
      <c r="G116" s="1" t="str">
        <f t="shared" si="23"/>
        <v>93.78</v>
      </c>
      <c r="H116" s="1" t="str">
        <f t="shared" si="24"/>
        <v>99.36</v>
      </c>
      <c r="I116" s="1" t="str">
        <f t="shared" si="25"/>
        <v>156.28</v>
      </c>
      <c r="J116" s="1" t="s">
        <v>124</v>
      </c>
      <c r="K116" s="1" t="s">
        <v>12</v>
      </c>
    </row>
    <row r="117" spans="1:11" ht="14.25">
      <c r="A117" s="7">
        <v>115</v>
      </c>
      <c r="B117" s="1" t="s">
        <v>539</v>
      </c>
      <c r="C117" s="1" t="s">
        <v>144</v>
      </c>
      <c r="D117" s="1" t="str">
        <f t="shared" si="21"/>
        <v>5411.92</v>
      </c>
      <c r="E117" s="1" t="str">
        <f t="shared" si="22"/>
        <v>3562.5</v>
      </c>
      <c r="F117" s="1">
        <v>1500</v>
      </c>
      <c r="G117" s="1" t="str">
        <f t="shared" si="23"/>
        <v>93.78</v>
      </c>
      <c r="H117" s="1" t="str">
        <f t="shared" si="24"/>
        <v>99.36</v>
      </c>
      <c r="I117" s="1" t="str">
        <f t="shared" si="25"/>
        <v>156.28</v>
      </c>
      <c r="J117" s="1" t="s">
        <v>124</v>
      </c>
      <c r="K117" s="1" t="s">
        <v>12</v>
      </c>
    </row>
    <row r="118" spans="1:11" ht="14.25">
      <c r="A118" s="7">
        <v>116</v>
      </c>
      <c r="B118" s="1" t="s">
        <v>540</v>
      </c>
      <c r="C118" s="1" t="s">
        <v>145</v>
      </c>
      <c r="D118" s="1" t="str">
        <f t="shared" si="21"/>
        <v>5411.92</v>
      </c>
      <c r="E118" s="1" t="str">
        <f t="shared" si="22"/>
        <v>3562.5</v>
      </c>
      <c r="F118" s="1">
        <v>1500</v>
      </c>
      <c r="G118" s="1" t="str">
        <f t="shared" si="23"/>
        <v>93.78</v>
      </c>
      <c r="H118" s="1" t="str">
        <f t="shared" si="24"/>
        <v>99.36</v>
      </c>
      <c r="I118" s="1" t="str">
        <f t="shared" si="25"/>
        <v>156.28</v>
      </c>
      <c r="J118" s="1" t="s">
        <v>124</v>
      </c>
      <c r="K118" s="1" t="s">
        <v>12</v>
      </c>
    </row>
    <row r="119" spans="1:11" ht="14.25">
      <c r="A119" s="7">
        <v>117</v>
      </c>
      <c r="B119" s="1" t="s">
        <v>541</v>
      </c>
      <c r="C119" s="1" t="s">
        <v>146</v>
      </c>
      <c r="D119" s="1" t="str">
        <f t="shared" si="21"/>
        <v>5411.92</v>
      </c>
      <c r="E119" s="1" t="str">
        <f t="shared" si="22"/>
        <v>3562.5</v>
      </c>
      <c r="F119" s="1">
        <v>1500</v>
      </c>
      <c r="G119" s="1" t="str">
        <f t="shared" si="23"/>
        <v>93.78</v>
      </c>
      <c r="H119" s="1" t="str">
        <f t="shared" si="24"/>
        <v>99.36</v>
      </c>
      <c r="I119" s="1" t="str">
        <f t="shared" si="25"/>
        <v>156.28</v>
      </c>
      <c r="J119" s="1" t="s">
        <v>124</v>
      </c>
      <c r="K119" s="1" t="s">
        <v>12</v>
      </c>
    </row>
    <row r="120" spans="1:11" ht="14.25">
      <c r="A120" s="7">
        <v>118</v>
      </c>
      <c r="B120" s="1" t="s">
        <v>542</v>
      </c>
      <c r="C120" s="1" t="s">
        <v>147</v>
      </c>
      <c r="D120" s="1" t="str">
        <f t="shared" si="21"/>
        <v>5411.92</v>
      </c>
      <c r="E120" s="1" t="str">
        <f t="shared" si="22"/>
        <v>3562.5</v>
      </c>
      <c r="F120" s="1">
        <v>1500</v>
      </c>
      <c r="G120" s="1" t="str">
        <f t="shared" si="23"/>
        <v>93.78</v>
      </c>
      <c r="H120" s="1" t="str">
        <f t="shared" si="24"/>
        <v>99.36</v>
      </c>
      <c r="I120" s="1" t="str">
        <f t="shared" si="25"/>
        <v>156.28</v>
      </c>
      <c r="J120" s="1" t="s">
        <v>124</v>
      </c>
      <c r="K120" s="1" t="s">
        <v>12</v>
      </c>
    </row>
    <row r="121" spans="1:11" ht="14.25">
      <c r="A121" s="7">
        <v>119</v>
      </c>
      <c r="B121" s="1" t="s">
        <v>543</v>
      </c>
      <c r="C121" s="1" t="s">
        <v>148</v>
      </c>
      <c r="D121" s="1" t="str">
        <f t="shared" si="21"/>
        <v>5411.92</v>
      </c>
      <c r="E121" s="1" t="str">
        <f t="shared" si="22"/>
        <v>3562.5</v>
      </c>
      <c r="F121" s="1">
        <v>1500</v>
      </c>
      <c r="G121" s="1" t="str">
        <f t="shared" si="23"/>
        <v>93.78</v>
      </c>
      <c r="H121" s="1" t="str">
        <f t="shared" si="24"/>
        <v>99.36</v>
      </c>
      <c r="I121" s="1" t="str">
        <f t="shared" si="25"/>
        <v>156.28</v>
      </c>
      <c r="J121" s="1" t="s">
        <v>124</v>
      </c>
      <c r="K121" s="1" t="s">
        <v>12</v>
      </c>
    </row>
    <row r="122" spans="1:11" ht="14.25">
      <c r="A122" s="7">
        <v>120</v>
      </c>
      <c r="B122" s="1" t="s">
        <v>544</v>
      </c>
      <c r="C122" s="1" t="s">
        <v>149</v>
      </c>
      <c r="D122" s="1" t="str">
        <f t="shared" si="21"/>
        <v>5411.92</v>
      </c>
      <c r="E122" s="1" t="str">
        <f t="shared" si="22"/>
        <v>3562.5</v>
      </c>
      <c r="F122" s="1">
        <v>1500</v>
      </c>
      <c r="G122" s="1" t="str">
        <f t="shared" si="23"/>
        <v>93.78</v>
      </c>
      <c r="H122" s="1" t="str">
        <f t="shared" si="24"/>
        <v>99.36</v>
      </c>
      <c r="I122" s="1" t="str">
        <f t="shared" si="25"/>
        <v>156.28</v>
      </c>
      <c r="J122" s="1" t="s">
        <v>124</v>
      </c>
      <c r="K122" s="1" t="s">
        <v>12</v>
      </c>
    </row>
    <row r="123" spans="1:11" ht="14.25">
      <c r="A123" s="7">
        <v>121</v>
      </c>
      <c r="B123" s="1" t="s">
        <v>545</v>
      </c>
      <c r="C123" s="1" t="s">
        <v>150</v>
      </c>
      <c r="D123" s="1" t="str">
        <f t="shared" si="21"/>
        <v>5411.92</v>
      </c>
      <c r="E123" s="1" t="str">
        <f t="shared" si="22"/>
        <v>3562.5</v>
      </c>
      <c r="F123" s="1">
        <v>1500</v>
      </c>
      <c r="G123" s="1" t="str">
        <f t="shared" si="23"/>
        <v>93.78</v>
      </c>
      <c r="H123" s="1" t="str">
        <f t="shared" si="24"/>
        <v>99.36</v>
      </c>
      <c r="I123" s="1" t="str">
        <f t="shared" si="25"/>
        <v>156.28</v>
      </c>
      <c r="J123" s="1" t="s">
        <v>124</v>
      </c>
      <c r="K123" s="1" t="s">
        <v>12</v>
      </c>
    </row>
    <row r="124" spans="1:11" ht="14.25">
      <c r="A124" s="7">
        <v>122</v>
      </c>
      <c r="B124" s="1" t="s">
        <v>546</v>
      </c>
      <c r="C124" s="1" t="s">
        <v>151</v>
      </c>
      <c r="D124" s="1" t="str">
        <f t="shared" si="21"/>
        <v>5411.92</v>
      </c>
      <c r="E124" s="1" t="str">
        <f t="shared" si="22"/>
        <v>3562.5</v>
      </c>
      <c r="F124" s="1">
        <v>1500</v>
      </c>
      <c r="G124" s="1" t="str">
        <f t="shared" si="23"/>
        <v>93.78</v>
      </c>
      <c r="H124" s="1" t="str">
        <f t="shared" si="24"/>
        <v>99.36</v>
      </c>
      <c r="I124" s="1" t="str">
        <f t="shared" si="25"/>
        <v>156.28</v>
      </c>
      <c r="J124" s="1" t="s">
        <v>124</v>
      </c>
      <c r="K124" s="1" t="s">
        <v>12</v>
      </c>
    </row>
    <row r="125" spans="1:11" ht="14.25">
      <c r="A125" s="7">
        <v>123</v>
      </c>
      <c r="B125" s="1" t="s">
        <v>547</v>
      </c>
      <c r="C125" s="1" t="s">
        <v>152</v>
      </c>
      <c r="D125" s="1" t="str">
        <f t="shared" si="21"/>
        <v>5411.92</v>
      </c>
      <c r="E125" s="1" t="str">
        <f t="shared" si="22"/>
        <v>3562.5</v>
      </c>
      <c r="F125" s="1">
        <v>1500</v>
      </c>
      <c r="G125" s="1" t="str">
        <f t="shared" si="23"/>
        <v>93.78</v>
      </c>
      <c r="H125" s="1" t="str">
        <f t="shared" si="24"/>
        <v>99.36</v>
      </c>
      <c r="I125" s="1" t="str">
        <f t="shared" si="25"/>
        <v>156.28</v>
      </c>
      <c r="J125" s="1" t="s">
        <v>124</v>
      </c>
      <c r="K125" s="1" t="s">
        <v>12</v>
      </c>
    </row>
    <row r="126" spans="1:11" ht="14.25">
      <c r="A126" s="7">
        <v>124</v>
      </c>
      <c r="B126" s="1" t="s">
        <v>548</v>
      </c>
      <c r="C126" s="1" t="s">
        <v>153</v>
      </c>
      <c r="D126" s="1" t="str">
        <f t="shared" si="21"/>
        <v>5411.92</v>
      </c>
      <c r="E126" s="1" t="str">
        <f t="shared" si="22"/>
        <v>3562.5</v>
      </c>
      <c r="F126" s="1">
        <v>1500</v>
      </c>
      <c r="G126" s="1" t="str">
        <f t="shared" si="23"/>
        <v>93.78</v>
      </c>
      <c r="H126" s="1" t="str">
        <f t="shared" si="24"/>
        <v>99.36</v>
      </c>
      <c r="I126" s="1" t="str">
        <f t="shared" si="25"/>
        <v>156.28</v>
      </c>
      <c r="J126" s="1" t="s">
        <v>124</v>
      </c>
      <c r="K126" s="1" t="s">
        <v>12</v>
      </c>
    </row>
    <row r="127" spans="1:11" ht="14.25">
      <c r="A127" s="7">
        <v>125</v>
      </c>
      <c r="B127" s="1" t="s">
        <v>549</v>
      </c>
      <c r="C127" s="1" t="s">
        <v>154</v>
      </c>
      <c r="D127" s="1" t="str">
        <f t="shared" si="21"/>
        <v>5411.92</v>
      </c>
      <c r="E127" s="1" t="str">
        <f t="shared" si="22"/>
        <v>3562.5</v>
      </c>
      <c r="F127" s="1">
        <v>1500</v>
      </c>
      <c r="G127" s="1" t="str">
        <f t="shared" si="23"/>
        <v>93.78</v>
      </c>
      <c r="H127" s="1" t="str">
        <f t="shared" si="24"/>
        <v>99.36</v>
      </c>
      <c r="I127" s="1" t="str">
        <f t="shared" si="25"/>
        <v>156.28</v>
      </c>
      <c r="J127" s="1" t="s">
        <v>124</v>
      </c>
      <c r="K127" s="1" t="s">
        <v>12</v>
      </c>
    </row>
    <row r="128" spans="1:11" ht="14.25">
      <c r="A128" s="7">
        <v>126</v>
      </c>
      <c r="B128" s="1" t="s">
        <v>550</v>
      </c>
      <c r="C128" s="1" t="s">
        <v>155</v>
      </c>
      <c r="D128" s="1" t="str">
        <f t="shared" si="21"/>
        <v>5411.92</v>
      </c>
      <c r="E128" s="1" t="str">
        <f t="shared" si="22"/>
        <v>3562.5</v>
      </c>
      <c r="F128" s="1">
        <v>1500</v>
      </c>
      <c r="G128" s="1" t="str">
        <f t="shared" si="23"/>
        <v>93.78</v>
      </c>
      <c r="H128" s="1" t="str">
        <f t="shared" si="24"/>
        <v>99.36</v>
      </c>
      <c r="I128" s="1" t="str">
        <f t="shared" si="25"/>
        <v>156.28</v>
      </c>
      <c r="J128" s="1" t="s">
        <v>124</v>
      </c>
      <c r="K128" s="1" t="s">
        <v>12</v>
      </c>
    </row>
    <row r="129" spans="1:11" ht="14.25">
      <c r="A129" s="7">
        <v>127</v>
      </c>
      <c r="B129" s="1" t="s">
        <v>551</v>
      </c>
      <c r="C129" s="1" t="s">
        <v>156</v>
      </c>
      <c r="D129" s="1" t="str">
        <f aca="true" t="shared" si="26" ref="D129:D146">"5411.92"</f>
        <v>5411.92</v>
      </c>
      <c r="E129" s="1" t="str">
        <f aca="true" t="shared" si="27" ref="E129:E146">"3562.5"</f>
        <v>3562.5</v>
      </c>
      <c r="F129" s="1">
        <v>1500</v>
      </c>
      <c r="G129" s="1" t="str">
        <f aca="true" t="shared" si="28" ref="G129:G146">"93.78"</f>
        <v>93.78</v>
      </c>
      <c r="H129" s="1" t="str">
        <f aca="true" t="shared" si="29" ref="H129:H146">"99.36"</f>
        <v>99.36</v>
      </c>
      <c r="I129" s="1" t="str">
        <f aca="true" t="shared" si="30" ref="I129:I146">"156.28"</f>
        <v>156.28</v>
      </c>
      <c r="J129" s="1" t="s">
        <v>124</v>
      </c>
      <c r="K129" s="1" t="s">
        <v>12</v>
      </c>
    </row>
    <row r="130" spans="1:11" ht="14.25">
      <c r="A130" s="7">
        <v>128</v>
      </c>
      <c r="B130" s="1" t="s">
        <v>552</v>
      </c>
      <c r="C130" s="1" t="s">
        <v>157</v>
      </c>
      <c r="D130" s="1" t="str">
        <f t="shared" si="26"/>
        <v>5411.92</v>
      </c>
      <c r="E130" s="1" t="str">
        <f t="shared" si="27"/>
        <v>3562.5</v>
      </c>
      <c r="F130" s="1">
        <v>1500</v>
      </c>
      <c r="G130" s="1" t="str">
        <f t="shared" si="28"/>
        <v>93.78</v>
      </c>
      <c r="H130" s="1" t="str">
        <f t="shared" si="29"/>
        <v>99.36</v>
      </c>
      <c r="I130" s="1" t="str">
        <f t="shared" si="30"/>
        <v>156.28</v>
      </c>
      <c r="J130" s="1" t="s">
        <v>124</v>
      </c>
      <c r="K130" s="1" t="s">
        <v>12</v>
      </c>
    </row>
    <row r="131" spans="1:11" ht="14.25">
      <c r="A131" s="7">
        <v>129</v>
      </c>
      <c r="B131" s="1" t="s">
        <v>553</v>
      </c>
      <c r="C131" s="1" t="s">
        <v>158</v>
      </c>
      <c r="D131" s="1" t="str">
        <f t="shared" si="26"/>
        <v>5411.92</v>
      </c>
      <c r="E131" s="1" t="str">
        <f t="shared" si="27"/>
        <v>3562.5</v>
      </c>
      <c r="F131" s="1">
        <v>1500</v>
      </c>
      <c r="G131" s="1" t="str">
        <f t="shared" si="28"/>
        <v>93.78</v>
      </c>
      <c r="H131" s="1" t="str">
        <f t="shared" si="29"/>
        <v>99.36</v>
      </c>
      <c r="I131" s="1" t="str">
        <f t="shared" si="30"/>
        <v>156.28</v>
      </c>
      <c r="J131" s="1" t="s">
        <v>124</v>
      </c>
      <c r="K131" s="1" t="s">
        <v>12</v>
      </c>
    </row>
    <row r="132" spans="1:11" ht="14.25">
      <c r="A132" s="7">
        <v>130</v>
      </c>
      <c r="B132" s="1" t="s">
        <v>554</v>
      </c>
      <c r="C132" s="1" t="s">
        <v>159</v>
      </c>
      <c r="D132" s="1" t="str">
        <f t="shared" si="26"/>
        <v>5411.92</v>
      </c>
      <c r="E132" s="1" t="str">
        <f t="shared" si="27"/>
        <v>3562.5</v>
      </c>
      <c r="F132" s="1">
        <v>1500</v>
      </c>
      <c r="G132" s="1" t="str">
        <f t="shared" si="28"/>
        <v>93.78</v>
      </c>
      <c r="H132" s="1" t="str">
        <f t="shared" si="29"/>
        <v>99.36</v>
      </c>
      <c r="I132" s="1" t="str">
        <f t="shared" si="30"/>
        <v>156.28</v>
      </c>
      <c r="J132" s="1" t="s">
        <v>124</v>
      </c>
      <c r="K132" s="1" t="s">
        <v>12</v>
      </c>
    </row>
    <row r="133" spans="1:11" ht="14.25">
      <c r="A133" s="7">
        <v>131</v>
      </c>
      <c r="B133" s="1" t="s">
        <v>555</v>
      </c>
      <c r="C133" s="1" t="s">
        <v>160</v>
      </c>
      <c r="D133" s="1" t="str">
        <f t="shared" si="26"/>
        <v>5411.92</v>
      </c>
      <c r="E133" s="1" t="str">
        <f t="shared" si="27"/>
        <v>3562.5</v>
      </c>
      <c r="F133" s="1">
        <v>1500</v>
      </c>
      <c r="G133" s="1" t="str">
        <f t="shared" si="28"/>
        <v>93.78</v>
      </c>
      <c r="H133" s="1" t="str">
        <f t="shared" si="29"/>
        <v>99.36</v>
      </c>
      <c r="I133" s="1" t="str">
        <f t="shared" si="30"/>
        <v>156.28</v>
      </c>
      <c r="J133" s="1" t="s">
        <v>124</v>
      </c>
      <c r="K133" s="1" t="s">
        <v>12</v>
      </c>
    </row>
    <row r="134" spans="1:11" ht="14.25">
      <c r="A134" s="7">
        <v>132</v>
      </c>
      <c r="B134" s="1" t="s">
        <v>556</v>
      </c>
      <c r="C134" s="1" t="s">
        <v>161</v>
      </c>
      <c r="D134" s="1" t="str">
        <f t="shared" si="26"/>
        <v>5411.92</v>
      </c>
      <c r="E134" s="1" t="str">
        <f t="shared" si="27"/>
        <v>3562.5</v>
      </c>
      <c r="F134" s="1">
        <v>1500</v>
      </c>
      <c r="G134" s="1" t="str">
        <f t="shared" si="28"/>
        <v>93.78</v>
      </c>
      <c r="H134" s="1" t="str">
        <f t="shared" si="29"/>
        <v>99.36</v>
      </c>
      <c r="I134" s="1" t="str">
        <f t="shared" si="30"/>
        <v>156.28</v>
      </c>
      <c r="J134" s="1" t="s">
        <v>124</v>
      </c>
      <c r="K134" s="1" t="s">
        <v>12</v>
      </c>
    </row>
    <row r="135" spans="1:11" ht="14.25">
      <c r="A135" s="7">
        <v>133</v>
      </c>
      <c r="B135" s="1" t="s">
        <v>557</v>
      </c>
      <c r="C135" s="1" t="s">
        <v>162</v>
      </c>
      <c r="D135" s="1" t="str">
        <f t="shared" si="26"/>
        <v>5411.92</v>
      </c>
      <c r="E135" s="1" t="str">
        <f t="shared" si="27"/>
        <v>3562.5</v>
      </c>
      <c r="F135" s="1">
        <v>1500</v>
      </c>
      <c r="G135" s="1" t="str">
        <f t="shared" si="28"/>
        <v>93.78</v>
      </c>
      <c r="H135" s="1" t="str">
        <f t="shared" si="29"/>
        <v>99.36</v>
      </c>
      <c r="I135" s="1" t="str">
        <f t="shared" si="30"/>
        <v>156.28</v>
      </c>
      <c r="J135" s="1" t="s">
        <v>124</v>
      </c>
      <c r="K135" s="1" t="s">
        <v>12</v>
      </c>
    </row>
    <row r="136" spans="1:11" ht="14.25">
      <c r="A136" s="7">
        <v>134</v>
      </c>
      <c r="B136" s="1" t="s">
        <v>558</v>
      </c>
      <c r="C136" s="1" t="s">
        <v>163</v>
      </c>
      <c r="D136" s="1" t="str">
        <f t="shared" si="26"/>
        <v>5411.92</v>
      </c>
      <c r="E136" s="1" t="str">
        <f t="shared" si="27"/>
        <v>3562.5</v>
      </c>
      <c r="F136" s="1">
        <v>1500</v>
      </c>
      <c r="G136" s="1" t="str">
        <f t="shared" si="28"/>
        <v>93.78</v>
      </c>
      <c r="H136" s="1" t="str">
        <f t="shared" si="29"/>
        <v>99.36</v>
      </c>
      <c r="I136" s="1" t="str">
        <f t="shared" si="30"/>
        <v>156.28</v>
      </c>
      <c r="J136" s="1" t="s">
        <v>124</v>
      </c>
      <c r="K136" s="1" t="s">
        <v>12</v>
      </c>
    </row>
    <row r="137" spans="1:11" ht="14.25">
      <c r="A137" s="7">
        <v>135</v>
      </c>
      <c r="B137" s="1" t="s">
        <v>559</v>
      </c>
      <c r="C137" s="1" t="s">
        <v>164</v>
      </c>
      <c r="D137" s="1" t="str">
        <f t="shared" si="26"/>
        <v>5411.92</v>
      </c>
      <c r="E137" s="1" t="str">
        <f t="shared" si="27"/>
        <v>3562.5</v>
      </c>
      <c r="F137" s="1">
        <v>1500</v>
      </c>
      <c r="G137" s="1" t="str">
        <f t="shared" si="28"/>
        <v>93.78</v>
      </c>
      <c r="H137" s="1" t="str">
        <f t="shared" si="29"/>
        <v>99.36</v>
      </c>
      <c r="I137" s="1" t="str">
        <f t="shared" si="30"/>
        <v>156.28</v>
      </c>
      <c r="J137" s="1" t="s">
        <v>124</v>
      </c>
      <c r="K137" s="1" t="s">
        <v>12</v>
      </c>
    </row>
    <row r="138" spans="1:11" ht="14.25">
      <c r="A138" s="7">
        <v>136</v>
      </c>
      <c r="B138" s="1" t="s">
        <v>560</v>
      </c>
      <c r="C138" s="1" t="s">
        <v>165</v>
      </c>
      <c r="D138" s="1" t="str">
        <f t="shared" si="26"/>
        <v>5411.92</v>
      </c>
      <c r="E138" s="1" t="str">
        <f t="shared" si="27"/>
        <v>3562.5</v>
      </c>
      <c r="F138" s="1">
        <v>1500</v>
      </c>
      <c r="G138" s="1" t="str">
        <f t="shared" si="28"/>
        <v>93.78</v>
      </c>
      <c r="H138" s="1" t="str">
        <f t="shared" si="29"/>
        <v>99.36</v>
      </c>
      <c r="I138" s="1" t="str">
        <f t="shared" si="30"/>
        <v>156.28</v>
      </c>
      <c r="J138" s="1" t="s">
        <v>124</v>
      </c>
      <c r="K138" s="1" t="s">
        <v>12</v>
      </c>
    </row>
    <row r="139" spans="1:11" ht="14.25">
      <c r="A139" s="7">
        <v>137</v>
      </c>
      <c r="B139" s="1" t="s">
        <v>561</v>
      </c>
      <c r="C139" s="1" t="s">
        <v>166</v>
      </c>
      <c r="D139" s="1" t="str">
        <f t="shared" si="26"/>
        <v>5411.92</v>
      </c>
      <c r="E139" s="1" t="str">
        <f t="shared" si="27"/>
        <v>3562.5</v>
      </c>
      <c r="F139" s="1">
        <v>1500</v>
      </c>
      <c r="G139" s="1" t="str">
        <f t="shared" si="28"/>
        <v>93.78</v>
      </c>
      <c r="H139" s="1" t="str">
        <f t="shared" si="29"/>
        <v>99.36</v>
      </c>
      <c r="I139" s="1" t="str">
        <f t="shared" si="30"/>
        <v>156.28</v>
      </c>
      <c r="J139" s="1" t="s">
        <v>124</v>
      </c>
      <c r="K139" s="1" t="s">
        <v>12</v>
      </c>
    </row>
    <row r="140" spans="1:11" ht="14.25">
      <c r="A140" s="7">
        <v>138</v>
      </c>
      <c r="B140" s="1" t="s">
        <v>562</v>
      </c>
      <c r="C140" s="1" t="s">
        <v>167</v>
      </c>
      <c r="D140" s="1" t="str">
        <f t="shared" si="26"/>
        <v>5411.92</v>
      </c>
      <c r="E140" s="1" t="str">
        <f t="shared" si="27"/>
        <v>3562.5</v>
      </c>
      <c r="F140" s="1">
        <v>1500</v>
      </c>
      <c r="G140" s="1" t="str">
        <f t="shared" si="28"/>
        <v>93.78</v>
      </c>
      <c r="H140" s="1" t="str">
        <f t="shared" si="29"/>
        <v>99.36</v>
      </c>
      <c r="I140" s="1" t="str">
        <f t="shared" si="30"/>
        <v>156.28</v>
      </c>
      <c r="J140" s="1" t="s">
        <v>124</v>
      </c>
      <c r="K140" s="1" t="s">
        <v>12</v>
      </c>
    </row>
    <row r="141" spans="1:11" ht="14.25">
      <c r="A141" s="7">
        <v>139</v>
      </c>
      <c r="B141" s="1" t="s">
        <v>563</v>
      </c>
      <c r="C141" s="1" t="s">
        <v>168</v>
      </c>
      <c r="D141" s="1" t="str">
        <f t="shared" si="26"/>
        <v>5411.92</v>
      </c>
      <c r="E141" s="1" t="str">
        <f t="shared" si="27"/>
        <v>3562.5</v>
      </c>
      <c r="F141" s="1">
        <v>1500</v>
      </c>
      <c r="G141" s="1" t="str">
        <f t="shared" si="28"/>
        <v>93.78</v>
      </c>
      <c r="H141" s="1" t="str">
        <f t="shared" si="29"/>
        <v>99.36</v>
      </c>
      <c r="I141" s="1" t="str">
        <f t="shared" si="30"/>
        <v>156.28</v>
      </c>
      <c r="J141" s="1" t="s">
        <v>124</v>
      </c>
      <c r="K141" s="1" t="s">
        <v>12</v>
      </c>
    </row>
    <row r="142" spans="1:11" ht="14.25">
      <c r="A142" s="7">
        <v>140</v>
      </c>
      <c r="B142" s="1" t="s">
        <v>564</v>
      </c>
      <c r="C142" s="1" t="s">
        <v>169</v>
      </c>
      <c r="D142" s="1" t="str">
        <f t="shared" si="26"/>
        <v>5411.92</v>
      </c>
      <c r="E142" s="1" t="str">
        <f t="shared" si="27"/>
        <v>3562.5</v>
      </c>
      <c r="F142" s="1">
        <v>1500</v>
      </c>
      <c r="G142" s="1" t="str">
        <f t="shared" si="28"/>
        <v>93.78</v>
      </c>
      <c r="H142" s="1" t="str">
        <f t="shared" si="29"/>
        <v>99.36</v>
      </c>
      <c r="I142" s="1" t="str">
        <f t="shared" si="30"/>
        <v>156.28</v>
      </c>
      <c r="J142" s="1" t="s">
        <v>124</v>
      </c>
      <c r="K142" s="1" t="s">
        <v>12</v>
      </c>
    </row>
    <row r="143" spans="1:11" ht="14.25">
      <c r="A143" s="7">
        <v>141</v>
      </c>
      <c r="B143" s="1" t="s">
        <v>565</v>
      </c>
      <c r="C143" s="1" t="s">
        <v>170</v>
      </c>
      <c r="D143" s="1" t="str">
        <f t="shared" si="26"/>
        <v>5411.92</v>
      </c>
      <c r="E143" s="1" t="str">
        <f t="shared" si="27"/>
        <v>3562.5</v>
      </c>
      <c r="F143" s="1">
        <v>1500</v>
      </c>
      <c r="G143" s="1" t="str">
        <f t="shared" si="28"/>
        <v>93.78</v>
      </c>
      <c r="H143" s="1" t="str">
        <f t="shared" si="29"/>
        <v>99.36</v>
      </c>
      <c r="I143" s="1" t="str">
        <f t="shared" si="30"/>
        <v>156.28</v>
      </c>
      <c r="J143" s="1" t="s">
        <v>124</v>
      </c>
      <c r="K143" s="1" t="s">
        <v>12</v>
      </c>
    </row>
    <row r="144" spans="1:11" ht="14.25">
      <c r="A144" s="7">
        <v>142</v>
      </c>
      <c r="B144" s="1" t="s">
        <v>566</v>
      </c>
      <c r="C144" s="1" t="s">
        <v>171</v>
      </c>
      <c r="D144" s="1" t="str">
        <f t="shared" si="26"/>
        <v>5411.92</v>
      </c>
      <c r="E144" s="1" t="str">
        <f t="shared" si="27"/>
        <v>3562.5</v>
      </c>
      <c r="F144" s="1">
        <v>1500</v>
      </c>
      <c r="G144" s="1" t="str">
        <f t="shared" si="28"/>
        <v>93.78</v>
      </c>
      <c r="H144" s="1" t="str">
        <f t="shared" si="29"/>
        <v>99.36</v>
      </c>
      <c r="I144" s="1" t="str">
        <f t="shared" si="30"/>
        <v>156.28</v>
      </c>
      <c r="J144" s="1" t="s">
        <v>124</v>
      </c>
      <c r="K144" s="1" t="s">
        <v>12</v>
      </c>
    </row>
    <row r="145" spans="1:11" ht="14.25">
      <c r="A145" s="7">
        <v>143</v>
      </c>
      <c r="B145" s="1" t="s">
        <v>567</v>
      </c>
      <c r="C145" s="1" t="s">
        <v>172</v>
      </c>
      <c r="D145" s="1" t="str">
        <f t="shared" si="26"/>
        <v>5411.92</v>
      </c>
      <c r="E145" s="1" t="str">
        <f t="shared" si="27"/>
        <v>3562.5</v>
      </c>
      <c r="F145" s="1">
        <v>1500</v>
      </c>
      <c r="G145" s="1" t="str">
        <f t="shared" si="28"/>
        <v>93.78</v>
      </c>
      <c r="H145" s="1" t="str">
        <f t="shared" si="29"/>
        <v>99.36</v>
      </c>
      <c r="I145" s="1" t="str">
        <f t="shared" si="30"/>
        <v>156.28</v>
      </c>
      <c r="J145" s="1" t="s">
        <v>124</v>
      </c>
      <c r="K145" s="1" t="s">
        <v>12</v>
      </c>
    </row>
    <row r="146" spans="1:11" ht="14.25">
      <c r="A146" s="7">
        <v>144</v>
      </c>
      <c r="B146" s="1" t="s">
        <v>568</v>
      </c>
      <c r="C146" s="1" t="s">
        <v>173</v>
      </c>
      <c r="D146" s="1" t="str">
        <f t="shared" si="26"/>
        <v>5411.92</v>
      </c>
      <c r="E146" s="1" t="str">
        <f t="shared" si="27"/>
        <v>3562.5</v>
      </c>
      <c r="F146" s="1">
        <v>1500</v>
      </c>
      <c r="G146" s="1" t="str">
        <f t="shared" si="28"/>
        <v>93.78</v>
      </c>
      <c r="H146" s="1" t="str">
        <f t="shared" si="29"/>
        <v>99.36</v>
      </c>
      <c r="I146" s="1" t="str">
        <f t="shared" si="30"/>
        <v>156.28</v>
      </c>
      <c r="J146" s="1" t="s">
        <v>124</v>
      </c>
      <c r="K146" s="1" t="s">
        <v>12</v>
      </c>
    </row>
    <row r="147" spans="1:11" ht="14.25">
      <c r="A147" s="7">
        <v>145</v>
      </c>
      <c r="B147" s="1" t="s">
        <v>569</v>
      </c>
      <c r="C147" s="1" t="s">
        <v>174</v>
      </c>
      <c r="D147" s="1" t="str">
        <f>"891.57"</f>
        <v>891.57</v>
      </c>
      <c r="E147" s="1" t="str">
        <f>"593.75"</f>
        <v>593.75</v>
      </c>
      <c r="F147" s="1">
        <v>250</v>
      </c>
      <c r="G147" s="1" t="str">
        <f>"15.63"</f>
        <v>15.63</v>
      </c>
      <c r="H147" s="1" t="str">
        <f>"16.56"</f>
        <v>16.56</v>
      </c>
      <c r="I147" s="1" t="str">
        <f>"15.63"</f>
        <v>15.63</v>
      </c>
      <c r="J147" s="1" t="s">
        <v>124</v>
      </c>
      <c r="K147" s="1" t="s">
        <v>12</v>
      </c>
    </row>
    <row r="148" spans="1:11" ht="14.25">
      <c r="A148" s="7">
        <v>146</v>
      </c>
      <c r="B148" s="1" t="s">
        <v>570</v>
      </c>
      <c r="C148" s="1" t="s">
        <v>175</v>
      </c>
      <c r="D148" s="1" t="str">
        <f>"891.57"</f>
        <v>891.57</v>
      </c>
      <c r="E148" s="1" t="str">
        <f>"593.75"</f>
        <v>593.75</v>
      </c>
      <c r="F148" s="1">
        <v>250</v>
      </c>
      <c r="G148" s="1" t="str">
        <f>"15.63"</f>
        <v>15.63</v>
      </c>
      <c r="H148" s="1" t="str">
        <f>"16.56"</f>
        <v>16.56</v>
      </c>
      <c r="I148" s="1" t="str">
        <f>"15.63"</f>
        <v>15.63</v>
      </c>
      <c r="J148" s="1" t="s">
        <v>124</v>
      </c>
      <c r="K148" s="1" t="s">
        <v>12</v>
      </c>
    </row>
    <row r="149" spans="1:11" ht="14.25">
      <c r="A149" s="7">
        <v>147</v>
      </c>
      <c r="B149" s="1" t="s">
        <v>571</v>
      </c>
      <c r="C149" s="1" t="s">
        <v>176</v>
      </c>
      <c r="D149" s="1" t="str">
        <f>"5411.92"</f>
        <v>5411.92</v>
      </c>
      <c r="E149" s="1" t="str">
        <f>"3562.5"</f>
        <v>3562.5</v>
      </c>
      <c r="F149" s="1">
        <v>1500</v>
      </c>
      <c r="G149" s="1" t="str">
        <f>"93.78"</f>
        <v>93.78</v>
      </c>
      <c r="H149" s="1" t="str">
        <f>"99.36"</f>
        <v>99.36</v>
      </c>
      <c r="I149" s="1" t="str">
        <f>"156.28"</f>
        <v>156.28</v>
      </c>
      <c r="J149" s="1" t="s">
        <v>124</v>
      </c>
      <c r="K149" s="1" t="s">
        <v>12</v>
      </c>
    </row>
    <row r="150" spans="1:11" ht="14.25">
      <c r="A150" s="7">
        <v>148</v>
      </c>
      <c r="B150" s="1" t="s">
        <v>572</v>
      </c>
      <c r="C150" s="1" t="s">
        <v>177</v>
      </c>
      <c r="D150" s="1" t="str">
        <f>"5411.92"</f>
        <v>5411.92</v>
      </c>
      <c r="E150" s="1" t="str">
        <f>"3562.5"</f>
        <v>3562.5</v>
      </c>
      <c r="F150" s="1">
        <v>1500</v>
      </c>
      <c r="G150" s="1" t="str">
        <f>"93.78"</f>
        <v>93.78</v>
      </c>
      <c r="H150" s="1" t="str">
        <f>"99.36"</f>
        <v>99.36</v>
      </c>
      <c r="I150" s="1" t="str">
        <f>"156.28"</f>
        <v>156.28</v>
      </c>
      <c r="J150" s="1" t="s">
        <v>124</v>
      </c>
      <c r="K150" s="1" t="s">
        <v>12</v>
      </c>
    </row>
    <row r="151" spans="1:11" ht="14.25">
      <c r="A151" s="7">
        <v>149</v>
      </c>
      <c r="B151" s="1" t="s">
        <v>573</v>
      </c>
      <c r="C151" s="1" t="s">
        <v>178</v>
      </c>
      <c r="D151" s="1" t="str">
        <f>"3616.28"</f>
        <v>3616.28</v>
      </c>
      <c r="E151" s="1">
        <v>2375</v>
      </c>
      <c r="F151" s="1">
        <v>1000</v>
      </c>
      <c r="G151" s="1" t="str">
        <f>"62.52"</f>
        <v>62.52</v>
      </c>
      <c r="H151" s="1" t="str">
        <f>"66.24"</f>
        <v>66.24</v>
      </c>
      <c r="I151" s="1" t="str">
        <f>"112.52"</f>
        <v>112.52</v>
      </c>
      <c r="J151" s="1" t="s">
        <v>124</v>
      </c>
      <c r="K151" s="1" t="s">
        <v>12</v>
      </c>
    </row>
    <row r="152" spans="1:11" ht="14.25">
      <c r="A152" s="7">
        <v>150</v>
      </c>
      <c r="B152" s="1" t="s">
        <v>574</v>
      </c>
      <c r="C152" s="1" t="s">
        <v>179</v>
      </c>
      <c r="D152" s="1" t="str">
        <f>"3616.28"</f>
        <v>3616.28</v>
      </c>
      <c r="E152" s="1">
        <v>2375</v>
      </c>
      <c r="F152" s="1">
        <v>1000</v>
      </c>
      <c r="G152" s="1" t="str">
        <f>"62.52"</f>
        <v>62.52</v>
      </c>
      <c r="H152" s="1" t="str">
        <f>"66.24"</f>
        <v>66.24</v>
      </c>
      <c r="I152" s="1" t="str">
        <f>"112.52"</f>
        <v>112.52</v>
      </c>
      <c r="J152" s="1" t="s">
        <v>124</v>
      </c>
      <c r="K152" s="1" t="s">
        <v>12</v>
      </c>
    </row>
    <row r="153" spans="1:11" ht="14.25">
      <c r="A153" s="7">
        <v>151</v>
      </c>
      <c r="B153" s="1" t="s">
        <v>575</v>
      </c>
      <c r="C153" s="1" t="s">
        <v>180</v>
      </c>
      <c r="D153" s="1" t="str">
        <f>"5411.92"</f>
        <v>5411.92</v>
      </c>
      <c r="E153" s="1" t="str">
        <f>"3562.5"</f>
        <v>3562.5</v>
      </c>
      <c r="F153" s="1">
        <v>1500</v>
      </c>
      <c r="G153" s="1" t="str">
        <f>"93.78"</f>
        <v>93.78</v>
      </c>
      <c r="H153" s="1" t="str">
        <f>"99.36"</f>
        <v>99.36</v>
      </c>
      <c r="I153" s="1" t="str">
        <f>"156.28"</f>
        <v>156.28</v>
      </c>
      <c r="J153" s="1" t="s">
        <v>124</v>
      </c>
      <c r="K153" s="1" t="s">
        <v>12</v>
      </c>
    </row>
    <row r="154" spans="1:11" ht="14.25">
      <c r="A154" s="7">
        <v>152</v>
      </c>
      <c r="B154" s="1" t="s">
        <v>576</v>
      </c>
      <c r="C154" s="1" t="s">
        <v>181</v>
      </c>
      <c r="D154" s="1" t="str">
        <f>"5411.92"</f>
        <v>5411.92</v>
      </c>
      <c r="E154" s="1" t="str">
        <f>"3562.5"</f>
        <v>3562.5</v>
      </c>
      <c r="F154" s="1">
        <v>1500</v>
      </c>
      <c r="G154" s="1" t="str">
        <f>"93.78"</f>
        <v>93.78</v>
      </c>
      <c r="H154" s="1" t="str">
        <f>"99.36"</f>
        <v>99.36</v>
      </c>
      <c r="I154" s="1" t="str">
        <f>"156.28"</f>
        <v>156.28</v>
      </c>
      <c r="J154" s="1" t="s">
        <v>124</v>
      </c>
      <c r="K154" s="1" t="s">
        <v>12</v>
      </c>
    </row>
    <row r="155" spans="1:11" ht="14.25">
      <c r="A155" s="7">
        <v>153</v>
      </c>
      <c r="B155" s="1" t="s">
        <v>446</v>
      </c>
      <c r="C155" s="1" t="s">
        <v>35</v>
      </c>
      <c r="D155" s="1" t="str">
        <f>"904.07"</f>
        <v>904.07</v>
      </c>
      <c r="E155" s="1" t="str">
        <f>"593.75"</f>
        <v>593.75</v>
      </c>
      <c r="F155" s="1">
        <v>250</v>
      </c>
      <c r="G155" s="1" t="str">
        <f>"15.63"</f>
        <v>15.63</v>
      </c>
      <c r="H155" s="1" t="str">
        <f>"16.56"</f>
        <v>16.56</v>
      </c>
      <c r="I155" s="1" t="str">
        <f>"28.13"</f>
        <v>28.13</v>
      </c>
      <c r="J155" s="1" t="s">
        <v>124</v>
      </c>
      <c r="K155" s="1" t="s">
        <v>12</v>
      </c>
    </row>
    <row r="156" spans="1:11" ht="14.25">
      <c r="A156" s="7">
        <v>154</v>
      </c>
      <c r="B156" s="1" t="s">
        <v>577</v>
      </c>
      <c r="C156" s="1" t="s">
        <v>182</v>
      </c>
      <c r="D156" s="1" t="str">
        <f aca="true" t="shared" si="31" ref="D156:D166">"5411.92"</f>
        <v>5411.92</v>
      </c>
      <c r="E156" s="1" t="str">
        <f aca="true" t="shared" si="32" ref="E156:E166">"3562.5"</f>
        <v>3562.5</v>
      </c>
      <c r="F156" s="1">
        <v>1500</v>
      </c>
      <c r="G156" s="1" t="str">
        <f aca="true" t="shared" si="33" ref="G156:G166">"93.78"</f>
        <v>93.78</v>
      </c>
      <c r="H156" s="1" t="str">
        <f aca="true" t="shared" si="34" ref="H156:H166">"99.36"</f>
        <v>99.36</v>
      </c>
      <c r="I156" s="1" t="str">
        <f aca="true" t="shared" si="35" ref="I156:I166">"156.28"</f>
        <v>156.28</v>
      </c>
      <c r="J156" s="1" t="s">
        <v>124</v>
      </c>
      <c r="K156" s="1" t="s">
        <v>12</v>
      </c>
    </row>
    <row r="157" spans="1:11" ht="14.25">
      <c r="A157" s="7">
        <v>155</v>
      </c>
      <c r="B157" s="1" t="s">
        <v>578</v>
      </c>
      <c r="C157" s="1" t="s">
        <v>183</v>
      </c>
      <c r="D157" s="1" t="str">
        <f t="shared" si="31"/>
        <v>5411.92</v>
      </c>
      <c r="E157" s="1" t="str">
        <f t="shared" si="32"/>
        <v>3562.5</v>
      </c>
      <c r="F157" s="1">
        <v>1500</v>
      </c>
      <c r="G157" s="1" t="str">
        <f t="shared" si="33"/>
        <v>93.78</v>
      </c>
      <c r="H157" s="1" t="str">
        <f t="shared" si="34"/>
        <v>99.36</v>
      </c>
      <c r="I157" s="1" t="str">
        <f t="shared" si="35"/>
        <v>156.28</v>
      </c>
      <c r="J157" s="1" t="s">
        <v>124</v>
      </c>
      <c r="K157" s="1" t="s">
        <v>12</v>
      </c>
    </row>
    <row r="158" spans="1:11" ht="14.25">
      <c r="A158" s="7">
        <v>156</v>
      </c>
      <c r="B158" s="1" t="s">
        <v>579</v>
      </c>
      <c r="C158" s="1" t="s">
        <v>184</v>
      </c>
      <c r="D158" s="1" t="str">
        <f t="shared" si="31"/>
        <v>5411.92</v>
      </c>
      <c r="E158" s="1" t="str">
        <f t="shared" si="32"/>
        <v>3562.5</v>
      </c>
      <c r="F158" s="1">
        <v>1500</v>
      </c>
      <c r="G158" s="1" t="str">
        <f t="shared" si="33"/>
        <v>93.78</v>
      </c>
      <c r="H158" s="1" t="str">
        <f t="shared" si="34"/>
        <v>99.36</v>
      </c>
      <c r="I158" s="1" t="str">
        <f t="shared" si="35"/>
        <v>156.28</v>
      </c>
      <c r="J158" s="1" t="s">
        <v>124</v>
      </c>
      <c r="K158" s="1" t="s">
        <v>12</v>
      </c>
    </row>
    <row r="159" spans="1:11" ht="14.25">
      <c r="A159" s="7">
        <v>157</v>
      </c>
      <c r="B159" s="1" t="s">
        <v>580</v>
      </c>
      <c r="C159" s="1" t="s">
        <v>185</v>
      </c>
      <c r="D159" s="1" t="str">
        <f t="shared" si="31"/>
        <v>5411.92</v>
      </c>
      <c r="E159" s="1" t="str">
        <f t="shared" si="32"/>
        <v>3562.5</v>
      </c>
      <c r="F159" s="1">
        <v>1500</v>
      </c>
      <c r="G159" s="1" t="str">
        <f t="shared" si="33"/>
        <v>93.78</v>
      </c>
      <c r="H159" s="1" t="str">
        <f t="shared" si="34"/>
        <v>99.36</v>
      </c>
      <c r="I159" s="1" t="str">
        <f t="shared" si="35"/>
        <v>156.28</v>
      </c>
      <c r="J159" s="1" t="s">
        <v>124</v>
      </c>
      <c r="K159" s="1" t="s">
        <v>12</v>
      </c>
    </row>
    <row r="160" spans="1:11" ht="14.25">
      <c r="A160" s="7">
        <v>158</v>
      </c>
      <c r="B160" s="1" t="s">
        <v>581</v>
      </c>
      <c r="C160" s="1" t="s">
        <v>186</v>
      </c>
      <c r="D160" s="1" t="str">
        <f t="shared" si="31"/>
        <v>5411.92</v>
      </c>
      <c r="E160" s="1" t="str">
        <f t="shared" si="32"/>
        <v>3562.5</v>
      </c>
      <c r="F160" s="1">
        <v>1500</v>
      </c>
      <c r="G160" s="1" t="str">
        <f t="shared" si="33"/>
        <v>93.78</v>
      </c>
      <c r="H160" s="1" t="str">
        <f t="shared" si="34"/>
        <v>99.36</v>
      </c>
      <c r="I160" s="1" t="str">
        <f t="shared" si="35"/>
        <v>156.28</v>
      </c>
      <c r="J160" s="1" t="s">
        <v>124</v>
      </c>
      <c r="K160" s="1" t="s">
        <v>12</v>
      </c>
    </row>
    <row r="161" spans="1:11" ht="14.25">
      <c r="A161" s="7">
        <v>159</v>
      </c>
      <c r="B161" s="1" t="s">
        <v>582</v>
      </c>
      <c r="C161" s="1" t="s">
        <v>187</v>
      </c>
      <c r="D161" s="1" t="str">
        <f t="shared" si="31"/>
        <v>5411.92</v>
      </c>
      <c r="E161" s="1" t="str">
        <f t="shared" si="32"/>
        <v>3562.5</v>
      </c>
      <c r="F161" s="1">
        <v>1500</v>
      </c>
      <c r="G161" s="1" t="str">
        <f t="shared" si="33"/>
        <v>93.78</v>
      </c>
      <c r="H161" s="1" t="str">
        <f t="shared" si="34"/>
        <v>99.36</v>
      </c>
      <c r="I161" s="1" t="str">
        <f t="shared" si="35"/>
        <v>156.28</v>
      </c>
      <c r="J161" s="1" t="s">
        <v>124</v>
      </c>
      <c r="K161" s="1" t="s">
        <v>12</v>
      </c>
    </row>
    <row r="162" spans="1:11" ht="14.25">
      <c r="A162" s="7">
        <v>160</v>
      </c>
      <c r="B162" s="1" t="s">
        <v>583</v>
      </c>
      <c r="C162" s="1" t="s">
        <v>188</v>
      </c>
      <c r="D162" s="1" t="str">
        <f t="shared" si="31"/>
        <v>5411.92</v>
      </c>
      <c r="E162" s="1" t="str">
        <f t="shared" si="32"/>
        <v>3562.5</v>
      </c>
      <c r="F162" s="1">
        <v>1500</v>
      </c>
      <c r="G162" s="1" t="str">
        <f t="shared" si="33"/>
        <v>93.78</v>
      </c>
      <c r="H162" s="1" t="str">
        <f t="shared" si="34"/>
        <v>99.36</v>
      </c>
      <c r="I162" s="1" t="str">
        <f t="shared" si="35"/>
        <v>156.28</v>
      </c>
      <c r="J162" s="1" t="s">
        <v>124</v>
      </c>
      <c r="K162" s="1" t="s">
        <v>12</v>
      </c>
    </row>
    <row r="163" spans="1:11" ht="14.25">
      <c r="A163" s="7">
        <v>161</v>
      </c>
      <c r="B163" s="1" t="s">
        <v>584</v>
      </c>
      <c r="C163" s="1" t="s">
        <v>189</v>
      </c>
      <c r="D163" s="1" t="str">
        <f t="shared" si="31"/>
        <v>5411.92</v>
      </c>
      <c r="E163" s="1" t="str">
        <f t="shared" si="32"/>
        <v>3562.5</v>
      </c>
      <c r="F163" s="1">
        <v>1500</v>
      </c>
      <c r="G163" s="1" t="str">
        <f t="shared" si="33"/>
        <v>93.78</v>
      </c>
      <c r="H163" s="1" t="str">
        <f t="shared" si="34"/>
        <v>99.36</v>
      </c>
      <c r="I163" s="1" t="str">
        <f t="shared" si="35"/>
        <v>156.28</v>
      </c>
      <c r="J163" s="1" t="s">
        <v>124</v>
      </c>
      <c r="K163" s="1" t="s">
        <v>12</v>
      </c>
    </row>
    <row r="164" spans="1:11" ht="14.25">
      <c r="A164" s="7">
        <v>162</v>
      </c>
      <c r="B164" s="1" t="s">
        <v>585</v>
      </c>
      <c r="C164" s="1" t="s">
        <v>190</v>
      </c>
      <c r="D164" s="1" t="str">
        <f t="shared" si="31"/>
        <v>5411.92</v>
      </c>
      <c r="E164" s="1" t="str">
        <f t="shared" si="32"/>
        <v>3562.5</v>
      </c>
      <c r="F164" s="1">
        <v>1500</v>
      </c>
      <c r="G164" s="1" t="str">
        <f t="shared" si="33"/>
        <v>93.78</v>
      </c>
      <c r="H164" s="1" t="str">
        <f t="shared" si="34"/>
        <v>99.36</v>
      </c>
      <c r="I164" s="1" t="str">
        <f t="shared" si="35"/>
        <v>156.28</v>
      </c>
      <c r="J164" s="1" t="s">
        <v>124</v>
      </c>
      <c r="K164" s="1" t="s">
        <v>12</v>
      </c>
    </row>
    <row r="165" spans="1:11" ht="14.25">
      <c r="A165" s="7">
        <v>163</v>
      </c>
      <c r="B165" s="1" t="s">
        <v>586</v>
      </c>
      <c r="C165" s="1" t="s">
        <v>191</v>
      </c>
      <c r="D165" s="1" t="str">
        <f t="shared" si="31"/>
        <v>5411.92</v>
      </c>
      <c r="E165" s="1" t="str">
        <f t="shared" si="32"/>
        <v>3562.5</v>
      </c>
      <c r="F165" s="1">
        <v>1500</v>
      </c>
      <c r="G165" s="1" t="str">
        <f t="shared" si="33"/>
        <v>93.78</v>
      </c>
      <c r="H165" s="1" t="str">
        <f t="shared" si="34"/>
        <v>99.36</v>
      </c>
      <c r="I165" s="1" t="str">
        <f t="shared" si="35"/>
        <v>156.28</v>
      </c>
      <c r="J165" s="1" t="s">
        <v>124</v>
      </c>
      <c r="K165" s="1" t="s">
        <v>12</v>
      </c>
    </row>
    <row r="166" spans="1:11" ht="14.25">
      <c r="A166" s="7">
        <v>164</v>
      </c>
      <c r="B166" s="1" t="s">
        <v>587</v>
      </c>
      <c r="C166" s="1" t="s">
        <v>192</v>
      </c>
      <c r="D166" s="1" t="str">
        <f t="shared" si="31"/>
        <v>5411.92</v>
      </c>
      <c r="E166" s="1" t="str">
        <f t="shared" si="32"/>
        <v>3562.5</v>
      </c>
      <c r="F166" s="1">
        <v>1500</v>
      </c>
      <c r="G166" s="1" t="str">
        <f t="shared" si="33"/>
        <v>93.78</v>
      </c>
      <c r="H166" s="1" t="str">
        <f t="shared" si="34"/>
        <v>99.36</v>
      </c>
      <c r="I166" s="1" t="str">
        <f t="shared" si="35"/>
        <v>156.28</v>
      </c>
      <c r="J166" s="1" t="s">
        <v>124</v>
      </c>
      <c r="K166" s="1" t="s">
        <v>12</v>
      </c>
    </row>
    <row r="167" spans="1:11" ht="14.25">
      <c r="A167" s="7">
        <v>165</v>
      </c>
      <c r="B167" s="1" t="s">
        <v>588</v>
      </c>
      <c r="C167" s="1" t="s">
        <v>193</v>
      </c>
      <c r="D167" s="1" t="str">
        <f>"3603.78"</f>
        <v>3603.78</v>
      </c>
      <c r="E167" s="1">
        <v>2375</v>
      </c>
      <c r="F167" s="1">
        <v>1000</v>
      </c>
      <c r="G167" s="1" t="str">
        <f>"62.52"</f>
        <v>62.52</v>
      </c>
      <c r="H167" s="1" t="str">
        <f>"66.24"</f>
        <v>66.24</v>
      </c>
      <c r="I167" s="1" t="str">
        <f>"100.02"</f>
        <v>100.02</v>
      </c>
      <c r="J167" s="1" t="s">
        <v>124</v>
      </c>
      <c r="K167" s="1" t="s">
        <v>12</v>
      </c>
    </row>
    <row r="168" spans="1:11" ht="14.25">
      <c r="A168" s="7">
        <v>166</v>
      </c>
      <c r="B168" s="1" t="s">
        <v>589</v>
      </c>
      <c r="C168" s="1" t="s">
        <v>194</v>
      </c>
      <c r="D168" s="1" t="str">
        <f>"5411.92"</f>
        <v>5411.92</v>
      </c>
      <c r="E168" s="1" t="str">
        <f>"3562.5"</f>
        <v>3562.5</v>
      </c>
      <c r="F168" s="1">
        <v>1500</v>
      </c>
      <c r="G168" s="1" t="str">
        <f>"93.78"</f>
        <v>93.78</v>
      </c>
      <c r="H168" s="1" t="str">
        <f>"99.36"</f>
        <v>99.36</v>
      </c>
      <c r="I168" s="1" t="str">
        <f>"156.28"</f>
        <v>156.28</v>
      </c>
      <c r="J168" s="1" t="s">
        <v>124</v>
      </c>
      <c r="K168" s="1" t="s">
        <v>12</v>
      </c>
    </row>
    <row r="169" spans="1:11" ht="14.25">
      <c r="A169" s="7">
        <v>167</v>
      </c>
      <c r="B169" s="1" t="s">
        <v>590</v>
      </c>
      <c r="C169" s="1" t="s">
        <v>195</v>
      </c>
      <c r="D169" s="1" t="str">
        <f>"4578.2"</f>
        <v>4578.2</v>
      </c>
      <c r="E169" s="1" t="str">
        <f>"2968.75"</f>
        <v>2968.75</v>
      </c>
      <c r="F169" s="1">
        <v>1250</v>
      </c>
      <c r="G169" s="1" t="str">
        <f>"78.15"</f>
        <v>78.15</v>
      </c>
      <c r="H169" s="1" t="str">
        <f>"153.15"</f>
        <v>153.15</v>
      </c>
      <c r="I169" s="1" t="str">
        <f>"128.15"</f>
        <v>128.15</v>
      </c>
      <c r="J169" s="1" t="s">
        <v>196</v>
      </c>
      <c r="K169" s="1" t="s">
        <v>12</v>
      </c>
    </row>
    <row r="170" spans="1:11" ht="14.25">
      <c r="A170" s="7">
        <v>168</v>
      </c>
      <c r="B170" s="1" t="s">
        <v>591</v>
      </c>
      <c r="C170" s="1" t="s">
        <v>197</v>
      </c>
      <c r="D170" s="1" t="str">
        <f>"4578.2"</f>
        <v>4578.2</v>
      </c>
      <c r="E170" s="1" t="str">
        <f>"2968.75"</f>
        <v>2968.75</v>
      </c>
      <c r="F170" s="1">
        <v>1250</v>
      </c>
      <c r="G170" s="1" t="str">
        <f>"78.15"</f>
        <v>78.15</v>
      </c>
      <c r="H170" s="1" t="str">
        <f>"153.15"</f>
        <v>153.15</v>
      </c>
      <c r="I170" s="1" t="str">
        <f>"128.15"</f>
        <v>128.15</v>
      </c>
      <c r="J170" s="1" t="s">
        <v>196</v>
      </c>
      <c r="K170" s="1" t="s">
        <v>12</v>
      </c>
    </row>
    <row r="171" spans="1:11" ht="14.25">
      <c r="A171" s="7">
        <v>169</v>
      </c>
      <c r="B171" s="1" t="s">
        <v>592</v>
      </c>
      <c r="C171" s="1" t="s">
        <v>198</v>
      </c>
      <c r="D171" s="1" t="str">
        <f>"5415.7"</f>
        <v>5415.7</v>
      </c>
      <c r="E171" s="1" t="str">
        <f>"3562.5"</f>
        <v>3562.5</v>
      </c>
      <c r="F171" s="1">
        <v>1500</v>
      </c>
      <c r="G171" s="1" t="str">
        <f>"93.78"</f>
        <v>93.78</v>
      </c>
      <c r="H171" s="1" t="str">
        <f>"103.14"</f>
        <v>103.14</v>
      </c>
      <c r="I171" s="1" t="str">
        <f>"156.28"</f>
        <v>156.28</v>
      </c>
      <c r="J171" s="1" t="s">
        <v>199</v>
      </c>
      <c r="K171" s="1" t="s">
        <v>12</v>
      </c>
    </row>
    <row r="172" spans="1:11" ht="14.25">
      <c r="A172" s="7">
        <v>170</v>
      </c>
      <c r="B172" s="1" t="s">
        <v>593</v>
      </c>
      <c r="C172" s="1" t="s">
        <v>200</v>
      </c>
      <c r="D172" s="1" t="str">
        <f>"3618.8"</f>
        <v>3618.8</v>
      </c>
      <c r="E172" s="1">
        <v>2375</v>
      </c>
      <c r="F172" s="1">
        <v>1000</v>
      </c>
      <c r="G172" s="1" t="str">
        <f>"62.52"</f>
        <v>62.52</v>
      </c>
      <c r="H172" s="1" t="str">
        <f>"68.76"</f>
        <v>68.76</v>
      </c>
      <c r="I172" s="1" t="str">
        <f>"112.52"</f>
        <v>112.52</v>
      </c>
      <c r="J172" s="1" t="s">
        <v>199</v>
      </c>
      <c r="K172" s="1" t="s">
        <v>12</v>
      </c>
    </row>
    <row r="173" spans="1:11" ht="14.25">
      <c r="A173" s="7">
        <v>171</v>
      </c>
      <c r="B173" s="1" t="s">
        <v>594</v>
      </c>
      <c r="C173" s="1" t="s">
        <v>201</v>
      </c>
      <c r="D173" s="1" t="str">
        <f>"5396.92"</f>
        <v>5396.92</v>
      </c>
      <c r="E173" s="1" t="str">
        <f>"3562.5"</f>
        <v>3562.5</v>
      </c>
      <c r="F173" s="1">
        <v>1500</v>
      </c>
      <c r="G173" s="1" t="str">
        <f>"93.78"</f>
        <v>93.78</v>
      </c>
      <c r="H173" s="1" t="str">
        <f>"84.36"</f>
        <v>84.36</v>
      </c>
      <c r="I173" s="1" t="str">
        <f>"156.28"</f>
        <v>156.28</v>
      </c>
      <c r="J173" s="1" t="s">
        <v>202</v>
      </c>
      <c r="K173" s="1" t="s">
        <v>12</v>
      </c>
    </row>
    <row r="174" spans="1:11" ht="14.25">
      <c r="A174" s="7">
        <v>172</v>
      </c>
      <c r="B174" s="1" t="s">
        <v>595</v>
      </c>
      <c r="C174" s="1" t="s">
        <v>203</v>
      </c>
      <c r="D174" s="1" t="str">
        <f>"5396.92"</f>
        <v>5396.92</v>
      </c>
      <c r="E174" s="1" t="str">
        <f>"3562.5"</f>
        <v>3562.5</v>
      </c>
      <c r="F174" s="1">
        <v>1500</v>
      </c>
      <c r="G174" s="1" t="str">
        <f>"93.78"</f>
        <v>93.78</v>
      </c>
      <c r="H174" s="1" t="str">
        <f>"84.36"</f>
        <v>84.36</v>
      </c>
      <c r="I174" s="1" t="str">
        <f>"156.28"</f>
        <v>156.28</v>
      </c>
      <c r="J174" s="1" t="s">
        <v>202</v>
      </c>
      <c r="K174" s="1" t="s">
        <v>12</v>
      </c>
    </row>
    <row r="175" spans="1:11" ht="14.25">
      <c r="A175" s="7">
        <v>173</v>
      </c>
      <c r="B175" s="1" t="s">
        <v>596</v>
      </c>
      <c r="C175" s="1" t="s">
        <v>204</v>
      </c>
      <c r="D175" s="1" t="str">
        <f>"5745.9"</f>
        <v>5745.9</v>
      </c>
      <c r="E175" s="1" t="str">
        <f>"3792.34"</f>
        <v>3792.34</v>
      </c>
      <c r="F175" s="1" t="str">
        <f>"1596.78"</f>
        <v>1596.78</v>
      </c>
      <c r="G175" s="1" t="str">
        <f>"99.82"</f>
        <v>99.82</v>
      </c>
      <c r="H175" s="1" t="str">
        <f>"89.8"</f>
        <v>89.8</v>
      </c>
      <c r="I175" s="1" t="str">
        <f>"167.16"</f>
        <v>167.16</v>
      </c>
      <c r="J175" s="1" t="s">
        <v>202</v>
      </c>
      <c r="K175" s="1" t="s">
        <v>12</v>
      </c>
    </row>
    <row r="176" spans="1:11" ht="14.25">
      <c r="A176" s="7">
        <v>174</v>
      </c>
      <c r="B176" s="1" t="s">
        <v>597</v>
      </c>
      <c r="C176" s="1" t="s">
        <v>205</v>
      </c>
      <c r="D176" s="1" t="str">
        <f>"5675.54"</f>
        <v>5675.54</v>
      </c>
      <c r="E176" s="1">
        <v>3746</v>
      </c>
      <c r="F176" s="1" t="str">
        <f>"1577.26"</f>
        <v>1577.26</v>
      </c>
      <c r="G176" s="1" t="str">
        <f>"98.6"</f>
        <v>98.6</v>
      </c>
      <c r="H176" s="1" t="str">
        <f>"88.72"</f>
        <v>88.72</v>
      </c>
      <c r="I176" s="1" t="str">
        <f>"164.96"</f>
        <v>164.96</v>
      </c>
      <c r="J176" s="1" t="s">
        <v>202</v>
      </c>
      <c r="K176" s="1" t="s">
        <v>12</v>
      </c>
    </row>
    <row r="177" spans="1:11" ht="14.25">
      <c r="A177" s="7">
        <v>175</v>
      </c>
      <c r="B177" s="1" t="s">
        <v>598</v>
      </c>
      <c r="C177" s="1" t="s">
        <v>206</v>
      </c>
      <c r="D177" s="1" t="str">
        <f>"5450.68"</f>
        <v>5450.68</v>
      </c>
      <c r="E177" s="1" t="str">
        <f>"3597.92"</f>
        <v>3597.92</v>
      </c>
      <c r="F177" s="1" t="str">
        <f>"1514.92"</f>
        <v>1514.92</v>
      </c>
      <c r="G177" s="1" t="str">
        <f>"94.7"</f>
        <v>94.7</v>
      </c>
      <c r="H177" s="1" t="str">
        <f>"85.2"</f>
        <v>85.2</v>
      </c>
      <c r="I177" s="1" t="str">
        <f>"157.94"</f>
        <v>157.94</v>
      </c>
      <c r="J177" s="1" t="s">
        <v>202</v>
      </c>
      <c r="K177" s="1" t="s">
        <v>12</v>
      </c>
    </row>
    <row r="178" spans="1:11" ht="14.25">
      <c r="A178" s="7">
        <v>176</v>
      </c>
      <c r="B178" s="1" t="s">
        <v>599</v>
      </c>
      <c r="C178" s="1" t="s">
        <v>207</v>
      </c>
      <c r="D178" s="1" t="str">
        <f>"5461.12"</f>
        <v>5461.12</v>
      </c>
      <c r="E178" s="1" t="str">
        <f>"3604.8"</f>
        <v>3604.8</v>
      </c>
      <c r="F178" s="1" t="str">
        <f>"1517.8"</f>
        <v>1517.8</v>
      </c>
      <c r="G178" s="1" t="str">
        <f>"94.88"</f>
        <v>94.88</v>
      </c>
      <c r="H178" s="1" t="str">
        <f>"85.36"</f>
        <v>85.36</v>
      </c>
      <c r="I178" s="1" t="str">
        <f>"158.28"</f>
        <v>158.28</v>
      </c>
      <c r="J178" s="1" t="s">
        <v>202</v>
      </c>
      <c r="K178" s="1" t="s">
        <v>12</v>
      </c>
    </row>
    <row r="179" spans="1:11" ht="14.25">
      <c r="A179" s="7">
        <v>177</v>
      </c>
      <c r="B179" s="1" t="s">
        <v>600</v>
      </c>
      <c r="C179" s="1" t="s">
        <v>208</v>
      </c>
      <c r="D179" s="1" t="str">
        <f>"5396.92"</f>
        <v>5396.92</v>
      </c>
      <c r="E179" s="1" t="str">
        <f>"3562.5"</f>
        <v>3562.5</v>
      </c>
      <c r="F179" s="1">
        <v>1500</v>
      </c>
      <c r="G179" s="1" t="str">
        <f>"93.78"</f>
        <v>93.78</v>
      </c>
      <c r="H179" s="1" t="str">
        <f>"84.36"</f>
        <v>84.36</v>
      </c>
      <c r="I179" s="1" t="str">
        <f>"156.28"</f>
        <v>156.28</v>
      </c>
      <c r="J179" s="1" t="s">
        <v>202</v>
      </c>
      <c r="K179" s="1" t="s">
        <v>12</v>
      </c>
    </row>
    <row r="180" spans="1:11" ht="14.25">
      <c r="A180" s="7">
        <v>178</v>
      </c>
      <c r="B180" s="1" t="s">
        <v>601</v>
      </c>
      <c r="C180" s="1" t="s">
        <v>209</v>
      </c>
      <c r="D180" s="1" t="str">
        <f>"5499.48"</f>
        <v>5499.48</v>
      </c>
      <c r="E180" s="1" t="str">
        <f>"3630.06"</f>
        <v>3630.06</v>
      </c>
      <c r="F180" s="1" t="str">
        <f>"1528.44"</f>
        <v>1528.44</v>
      </c>
      <c r="G180" s="1" t="str">
        <f>"95.54"</f>
        <v>95.54</v>
      </c>
      <c r="H180" s="1" t="str">
        <f>"85.96"</f>
        <v>85.96</v>
      </c>
      <c r="I180" s="1" t="str">
        <f>"159.48"</f>
        <v>159.48</v>
      </c>
      <c r="J180" s="1" t="s">
        <v>202</v>
      </c>
      <c r="K180" s="1" t="s">
        <v>12</v>
      </c>
    </row>
    <row r="181" spans="1:11" ht="14.25">
      <c r="A181" s="7">
        <v>179</v>
      </c>
      <c r="B181" s="1" t="s">
        <v>602</v>
      </c>
      <c r="C181" s="1" t="s">
        <v>210</v>
      </c>
      <c r="D181" s="1" t="str">
        <f>"5396.92"</f>
        <v>5396.92</v>
      </c>
      <c r="E181" s="1" t="str">
        <f>"3562.5"</f>
        <v>3562.5</v>
      </c>
      <c r="F181" s="1">
        <v>1500</v>
      </c>
      <c r="G181" s="1" t="str">
        <f>"93.78"</f>
        <v>93.78</v>
      </c>
      <c r="H181" s="1" t="str">
        <f>"84.36"</f>
        <v>84.36</v>
      </c>
      <c r="I181" s="1" t="str">
        <f>"156.28"</f>
        <v>156.28</v>
      </c>
      <c r="J181" s="1" t="s">
        <v>202</v>
      </c>
      <c r="K181" s="1" t="s">
        <v>12</v>
      </c>
    </row>
    <row r="182" spans="1:11" ht="14.25">
      <c r="A182" s="7">
        <v>180</v>
      </c>
      <c r="B182" s="1" t="s">
        <v>603</v>
      </c>
      <c r="C182" s="1" t="s">
        <v>211</v>
      </c>
      <c r="D182" s="1" t="str">
        <f>"5350.06"</f>
        <v>5350.06</v>
      </c>
      <c r="E182" s="1" t="str">
        <f>"3562.5"</f>
        <v>3562.5</v>
      </c>
      <c r="F182" s="1">
        <v>1500</v>
      </c>
      <c r="G182" s="1" t="str">
        <f>"93.78"</f>
        <v>93.78</v>
      </c>
      <c r="H182" s="1" t="str">
        <f>"37.5"</f>
        <v>37.5</v>
      </c>
      <c r="I182" s="1" t="str">
        <f>"156.28"</f>
        <v>156.28</v>
      </c>
      <c r="J182" s="1" t="s">
        <v>212</v>
      </c>
      <c r="K182" s="1" t="s">
        <v>12</v>
      </c>
    </row>
    <row r="183" spans="1:11" ht="14.25">
      <c r="A183" s="7">
        <v>181</v>
      </c>
      <c r="B183" s="1" t="s">
        <v>604</v>
      </c>
      <c r="C183" s="1" t="s">
        <v>213</v>
      </c>
      <c r="D183" s="1" t="str">
        <f>"5362.56"</f>
        <v>5362.56</v>
      </c>
      <c r="E183" s="1" t="str">
        <f>"3562.5"</f>
        <v>3562.5</v>
      </c>
      <c r="F183" s="1">
        <v>1500</v>
      </c>
      <c r="G183" s="1" t="str">
        <f>"93.78"</f>
        <v>93.78</v>
      </c>
      <c r="H183" s="1" t="str">
        <f>"37.5"</f>
        <v>37.5</v>
      </c>
      <c r="I183" s="1" t="str">
        <f>"168.78"</f>
        <v>168.78</v>
      </c>
      <c r="J183" s="1" t="s">
        <v>212</v>
      </c>
      <c r="K183" s="1" t="s">
        <v>12</v>
      </c>
    </row>
    <row r="184" spans="1:11" ht="14.25">
      <c r="A184" s="7">
        <v>182</v>
      </c>
      <c r="B184" s="1" t="s">
        <v>605</v>
      </c>
      <c r="C184" s="1" t="s">
        <v>214</v>
      </c>
      <c r="D184" s="1" t="str">
        <f>"5920.17"</f>
        <v>5920.17</v>
      </c>
      <c r="E184" s="1" t="str">
        <f>"3907.92"</f>
        <v>3907.92</v>
      </c>
      <c r="F184" s="1" t="str">
        <f>"1645.44"</f>
        <v>1645.44</v>
      </c>
      <c r="G184" s="1" t="str">
        <f>"102.84"</f>
        <v>102.84</v>
      </c>
      <c r="H184" s="1" t="str">
        <f>"92.58"</f>
        <v>92.58</v>
      </c>
      <c r="I184" s="1" t="str">
        <f>"171.39"</f>
        <v>171.39</v>
      </c>
      <c r="J184" s="1" t="s">
        <v>215</v>
      </c>
      <c r="K184" s="1" t="s">
        <v>12</v>
      </c>
    </row>
    <row r="185" spans="1:11" ht="14.25">
      <c r="A185" s="7">
        <v>183</v>
      </c>
      <c r="B185" s="1" t="s">
        <v>606</v>
      </c>
      <c r="C185" s="1" t="s">
        <v>216</v>
      </c>
      <c r="D185" s="1" t="str">
        <f>"7199.89"</f>
        <v>7199.89</v>
      </c>
      <c r="E185" s="1" t="str">
        <f>"4752.66"</f>
        <v>4752.66</v>
      </c>
      <c r="F185" s="1" t="str">
        <f>"2001.12"</f>
        <v>2001.12</v>
      </c>
      <c r="G185" s="1" t="str">
        <f>"125.1"</f>
        <v>125.1</v>
      </c>
      <c r="H185" s="1" t="str">
        <f>"112.56"</f>
        <v>112.56</v>
      </c>
      <c r="I185" s="1" t="str">
        <f>"208.45"</f>
        <v>208.45</v>
      </c>
      <c r="J185" s="1" t="s">
        <v>215</v>
      </c>
      <c r="K185" s="1" t="s">
        <v>12</v>
      </c>
    </row>
    <row r="186" spans="1:11" ht="14.25">
      <c r="A186" s="7">
        <v>184</v>
      </c>
      <c r="B186" s="1" t="s">
        <v>607</v>
      </c>
      <c r="C186" s="1" t="s">
        <v>217</v>
      </c>
      <c r="D186" s="1" t="str">
        <f>"5645.59"</f>
        <v>5645.59</v>
      </c>
      <c r="E186" s="1" t="str">
        <f>"3726.66"</f>
        <v>3726.66</v>
      </c>
      <c r="F186" s="1" t="str">
        <f>"1569.12"</f>
        <v>1569.12</v>
      </c>
      <c r="G186" s="1" t="str">
        <f>"98.1"</f>
        <v>98.1</v>
      </c>
      <c r="H186" s="1" t="str">
        <f>"88.26"</f>
        <v>88.26</v>
      </c>
      <c r="I186" s="1" t="str">
        <f>"163.45"</f>
        <v>163.45</v>
      </c>
      <c r="J186" s="1" t="s">
        <v>215</v>
      </c>
      <c r="K186" s="1" t="s">
        <v>12</v>
      </c>
    </row>
    <row r="187" spans="1:11" ht="14.25">
      <c r="A187" s="7">
        <v>185</v>
      </c>
      <c r="B187" s="1" t="s">
        <v>608</v>
      </c>
      <c r="C187" s="1" t="s">
        <v>218</v>
      </c>
      <c r="D187" s="1" t="str">
        <f>"5830.32"</f>
        <v>5830.32</v>
      </c>
      <c r="E187" s="1" t="str">
        <f>"3848.64"</f>
        <v>3848.64</v>
      </c>
      <c r="F187" s="1" t="str">
        <f>"1620.48"</f>
        <v>1620.48</v>
      </c>
      <c r="G187" s="1" t="str">
        <f>"101.28"</f>
        <v>101.28</v>
      </c>
      <c r="H187" s="1" t="str">
        <f>"91.14"</f>
        <v>91.14</v>
      </c>
      <c r="I187" s="1" t="str">
        <f>"168.78"</f>
        <v>168.78</v>
      </c>
      <c r="J187" s="1" t="s">
        <v>215</v>
      </c>
      <c r="K187" s="1" t="s">
        <v>12</v>
      </c>
    </row>
    <row r="188" spans="1:11" ht="14.25">
      <c r="A188" s="7">
        <v>186</v>
      </c>
      <c r="B188" s="1" t="s">
        <v>609</v>
      </c>
      <c r="C188" s="1" t="s">
        <v>219</v>
      </c>
      <c r="D188" s="1" t="str">
        <f>"1070.58"</f>
        <v>1070.58</v>
      </c>
      <c r="E188" s="1" t="str">
        <f>"714.97"</f>
        <v>714.97</v>
      </c>
      <c r="F188" s="1" t="str">
        <f>"301.04"</f>
        <v>301.04</v>
      </c>
      <c r="G188" s="1" t="str">
        <f>"18.82"</f>
        <v>18.82</v>
      </c>
      <c r="H188" s="1" t="str">
        <f>"16.93"</f>
        <v>16.93</v>
      </c>
      <c r="I188" s="1" t="str">
        <f>"18.82"</f>
        <v>18.82</v>
      </c>
      <c r="J188" s="1" t="s">
        <v>215</v>
      </c>
      <c r="K188" s="1" t="s">
        <v>12</v>
      </c>
    </row>
    <row r="189" spans="1:11" ht="14.25">
      <c r="A189" s="7">
        <v>187</v>
      </c>
      <c r="B189" s="1" t="s">
        <v>610</v>
      </c>
      <c r="C189" s="1" t="s">
        <v>220</v>
      </c>
      <c r="D189" s="1" t="str">
        <f>"5378.2"</f>
        <v>5378.2</v>
      </c>
      <c r="E189" s="1" t="str">
        <f>"3562.5"</f>
        <v>3562.5</v>
      </c>
      <c r="F189" s="1">
        <v>1500</v>
      </c>
      <c r="G189" s="1" t="str">
        <f>"93.78"</f>
        <v>93.78</v>
      </c>
      <c r="H189" s="1" t="str">
        <f>"65.64"</f>
        <v>65.64</v>
      </c>
      <c r="I189" s="1" t="str">
        <f>"156.28"</f>
        <v>156.28</v>
      </c>
      <c r="J189" s="1" t="s">
        <v>221</v>
      </c>
      <c r="K189" s="1" t="s">
        <v>12</v>
      </c>
    </row>
    <row r="190" spans="1:11" ht="14.25">
      <c r="A190" s="7">
        <v>188</v>
      </c>
      <c r="B190" s="1" t="s">
        <v>611</v>
      </c>
      <c r="C190" s="1" t="s">
        <v>222</v>
      </c>
      <c r="D190" s="1" t="str">
        <f>"5378.2"</f>
        <v>5378.2</v>
      </c>
      <c r="E190" s="1" t="str">
        <f>"3562.5"</f>
        <v>3562.5</v>
      </c>
      <c r="F190" s="1">
        <v>1500</v>
      </c>
      <c r="G190" s="1" t="str">
        <f>"93.78"</f>
        <v>93.78</v>
      </c>
      <c r="H190" s="1" t="str">
        <f>"65.64"</f>
        <v>65.64</v>
      </c>
      <c r="I190" s="1" t="str">
        <f>"156.28"</f>
        <v>156.28</v>
      </c>
      <c r="J190" s="1" t="s">
        <v>221</v>
      </c>
      <c r="K190" s="1" t="s">
        <v>12</v>
      </c>
    </row>
    <row r="191" spans="1:11" ht="14.25">
      <c r="A191" s="7">
        <v>189</v>
      </c>
      <c r="B191" s="1" t="s">
        <v>612</v>
      </c>
      <c r="C191" s="1" t="s">
        <v>223</v>
      </c>
      <c r="D191" s="1" t="str">
        <f>"6345.96"</f>
        <v>6345.96</v>
      </c>
      <c r="E191" s="1" t="str">
        <f>"4155.78"</f>
        <v>4155.78</v>
      </c>
      <c r="F191" s="1" t="str">
        <f>"1749.78"</f>
        <v>1749.78</v>
      </c>
      <c r="G191" s="1" t="str">
        <f>"109.38"</f>
        <v>109.38</v>
      </c>
      <c r="H191" s="1" t="str">
        <f>"148.74"</f>
        <v>148.74</v>
      </c>
      <c r="I191" s="1" t="str">
        <f>"182.28"</f>
        <v>182.28</v>
      </c>
      <c r="J191" s="1" t="s">
        <v>224</v>
      </c>
      <c r="K191" s="1" t="s">
        <v>12</v>
      </c>
    </row>
    <row r="192" spans="1:11" ht="14.25">
      <c r="A192" s="7">
        <v>190</v>
      </c>
      <c r="B192" s="1" t="s">
        <v>613</v>
      </c>
      <c r="C192" s="1" t="s">
        <v>225</v>
      </c>
      <c r="D192" s="1" t="str">
        <f>"5694.05"</f>
        <v>5694.05</v>
      </c>
      <c r="E192" s="1" t="str">
        <f>"3728.88"</f>
        <v>3728.88</v>
      </c>
      <c r="F192" s="1" t="str">
        <f>"1570.08"</f>
        <v>1570.08</v>
      </c>
      <c r="G192" s="1" t="str">
        <f>"98.1"</f>
        <v>98.1</v>
      </c>
      <c r="H192" s="1" t="str">
        <f>"133.44"</f>
        <v>133.44</v>
      </c>
      <c r="I192" s="1" t="str">
        <f>"163.55"</f>
        <v>163.55</v>
      </c>
      <c r="J192" s="1" t="s">
        <v>224</v>
      </c>
      <c r="K192" s="1" t="s">
        <v>12</v>
      </c>
    </row>
    <row r="193" spans="1:11" ht="14.25">
      <c r="A193" s="7">
        <v>191</v>
      </c>
      <c r="B193" s="1" t="s">
        <v>614</v>
      </c>
      <c r="C193" s="1" t="s">
        <v>226</v>
      </c>
      <c r="D193" s="1" t="str">
        <f>"5834.5"</f>
        <v>5834.5</v>
      </c>
      <c r="E193" s="1" t="str">
        <f>"3820.86"</f>
        <v>3820.86</v>
      </c>
      <c r="F193" s="1" t="str">
        <f>"1608.78"</f>
        <v>1608.78</v>
      </c>
      <c r="G193" s="1" t="str">
        <f>"100.56"</f>
        <v>100.56</v>
      </c>
      <c r="H193" s="1" t="str">
        <f>"136.74"</f>
        <v>136.74</v>
      </c>
      <c r="I193" s="1" t="str">
        <f>"167.56"</f>
        <v>167.56</v>
      </c>
      <c r="J193" s="1" t="s">
        <v>224</v>
      </c>
      <c r="K193" s="1" t="s">
        <v>12</v>
      </c>
    </row>
    <row r="194" spans="1:11" ht="14.25">
      <c r="A194" s="7">
        <v>192</v>
      </c>
      <c r="B194" s="1" t="s">
        <v>615</v>
      </c>
      <c r="C194" s="1" t="s">
        <v>227</v>
      </c>
      <c r="D194" s="1" t="str">
        <f>"5964.99"</f>
        <v>5964.99</v>
      </c>
      <c r="E194" s="1" t="str">
        <f>"3906.3"</f>
        <v>3906.3</v>
      </c>
      <c r="F194" s="1" t="str">
        <f>"1644.78"</f>
        <v>1644.78</v>
      </c>
      <c r="G194" s="1" t="str">
        <f>"102.78"</f>
        <v>102.78</v>
      </c>
      <c r="H194" s="1" t="str">
        <f>"139.8"</f>
        <v>139.8</v>
      </c>
      <c r="I194" s="1" t="str">
        <f>"171.33"</f>
        <v>171.33</v>
      </c>
      <c r="J194" s="1" t="s">
        <v>224</v>
      </c>
      <c r="K194" s="1" t="s">
        <v>12</v>
      </c>
    </row>
    <row r="195" spans="1:11" ht="14.25">
      <c r="A195" s="7">
        <v>193</v>
      </c>
      <c r="B195" s="1" t="s">
        <v>616</v>
      </c>
      <c r="C195" s="1" t="s">
        <v>228</v>
      </c>
      <c r="D195" s="1">
        <v>5874</v>
      </c>
      <c r="E195" s="1" t="str">
        <f>"3846.72"</f>
        <v>3846.72</v>
      </c>
      <c r="F195" s="1" t="str">
        <f>"1619.64"</f>
        <v>1619.64</v>
      </c>
      <c r="G195" s="1" t="str">
        <f>"101.22"</f>
        <v>101.22</v>
      </c>
      <c r="H195" s="1" t="str">
        <f>"137.7"</f>
        <v>137.7</v>
      </c>
      <c r="I195" s="1" t="str">
        <f>"168.72"</f>
        <v>168.72</v>
      </c>
      <c r="J195" s="1" t="s">
        <v>224</v>
      </c>
      <c r="K195" s="1" t="s">
        <v>12</v>
      </c>
    </row>
    <row r="196" spans="1:11" ht="14.25">
      <c r="A196" s="7">
        <v>194</v>
      </c>
      <c r="B196" s="1" t="s">
        <v>617</v>
      </c>
      <c r="C196" s="1" t="s">
        <v>229</v>
      </c>
      <c r="D196" s="1" t="str">
        <f>"5810.91"</f>
        <v>5810.91</v>
      </c>
      <c r="E196" s="1" t="str">
        <f>"3805.38"</f>
        <v>3805.38</v>
      </c>
      <c r="F196" s="1" t="str">
        <f>"1602.3"</f>
        <v>1602.3</v>
      </c>
      <c r="G196" s="1" t="str">
        <f>"100.14"</f>
        <v>100.14</v>
      </c>
      <c r="H196" s="1" t="str">
        <f>"136.2"</f>
        <v>136.2</v>
      </c>
      <c r="I196" s="1" t="str">
        <f>"166.89"</f>
        <v>166.89</v>
      </c>
      <c r="J196" s="1" t="s">
        <v>224</v>
      </c>
      <c r="K196" s="1" t="s">
        <v>12</v>
      </c>
    </row>
    <row r="197" spans="1:11" ht="14.25">
      <c r="A197" s="7">
        <v>195</v>
      </c>
      <c r="B197" s="1" t="s">
        <v>618</v>
      </c>
      <c r="C197" s="1" t="s">
        <v>230</v>
      </c>
      <c r="D197" s="1" t="str">
        <f>"5947.99"</f>
        <v>5947.99</v>
      </c>
      <c r="E197" s="1" t="str">
        <f>"3895.2"</f>
        <v>3895.2</v>
      </c>
      <c r="F197" s="1" t="str">
        <f>"1640.1"</f>
        <v>1640.1</v>
      </c>
      <c r="G197" s="1" t="str">
        <f>"102.48"</f>
        <v>102.48</v>
      </c>
      <c r="H197" s="1" t="str">
        <f>"139.38"</f>
        <v>139.38</v>
      </c>
      <c r="I197" s="1" t="str">
        <f>"170.83"</f>
        <v>170.83</v>
      </c>
      <c r="J197" s="1" t="s">
        <v>224</v>
      </c>
      <c r="K197" s="1" t="s">
        <v>12</v>
      </c>
    </row>
    <row r="198" spans="1:11" ht="14.25">
      <c r="A198" s="7">
        <v>196</v>
      </c>
      <c r="B198" s="1" t="s">
        <v>619</v>
      </c>
      <c r="C198" s="1" t="s">
        <v>231</v>
      </c>
      <c r="D198" s="1" t="str">
        <f>"6279.93"</f>
        <v>6279.93</v>
      </c>
      <c r="E198" s="1" t="str">
        <f>"4112.52"</f>
        <v>4112.52</v>
      </c>
      <c r="F198" s="1" t="str">
        <f>"1731.6"</f>
        <v>1731.6</v>
      </c>
      <c r="G198" s="1" t="str">
        <f>"108.24"</f>
        <v>108.24</v>
      </c>
      <c r="H198" s="1" t="str">
        <f>"147.18"</f>
        <v>147.18</v>
      </c>
      <c r="I198" s="1" t="str">
        <f>"180.39"</f>
        <v>180.39</v>
      </c>
      <c r="J198" s="1" t="s">
        <v>224</v>
      </c>
      <c r="K198" s="1" t="s">
        <v>12</v>
      </c>
    </row>
    <row r="199" spans="1:11" ht="14.25">
      <c r="A199" s="7">
        <v>197</v>
      </c>
      <c r="B199" s="1" t="s">
        <v>620</v>
      </c>
      <c r="C199" s="1" t="s">
        <v>232</v>
      </c>
      <c r="D199" s="1" t="str">
        <f>"6267.54"</f>
        <v>6267.54</v>
      </c>
      <c r="E199" s="1" t="str">
        <f>"4104.48"</f>
        <v>4104.48</v>
      </c>
      <c r="F199" s="1" t="str">
        <f>"1728.18"</f>
        <v>1728.18</v>
      </c>
      <c r="G199" s="1">
        <v>108</v>
      </c>
      <c r="H199" s="1" t="str">
        <f>"146.88"</f>
        <v>146.88</v>
      </c>
      <c r="I199" s="1">
        <v>180</v>
      </c>
      <c r="J199" s="1" t="s">
        <v>224</v>
      </c>
      <c r="K199" s="1" t="s">
        <v>12</v>
      </c>
    </row>
    <row r="200" spans="1:11" ht="14.25">
      <c r="A200" s="7">
        <v>198</v>
      </c>
      <c r="B200" s="1" t="s">
        <v>621</v>
      </c>
      <c r="C200" s="1" t="s">
        <v>233</v>
      </c>
      <c r="D200" s="1" t="str">
        <f>"5997.5"</f>
        <v>5997.5</v>
      </c>
      <c r="E200" s="1" t="str">
        <f>"3927.54"</f>
        <v>3927.54</v>
      </c>
      <c r="F200" s="1" t="str">
        <f>"1653.72"</f>
        <v>1653.72</v>
      </c>
      <c r="G200" s="1" t="str">
        <f>"103.38"</f>
        <v>103.38</v>
      </c>
      <c r="H200" s="1" t="str">
        <f>"140.58"</f>
        <v>140.58</v>
      </c>
      <c r="I200" s="1" t="str">
        <f>"172.28"</f>
        <v>172.28</v>
      </c>
      <c r="J200" s="1" t="s">
        <v>224</v>
      </c>
      <c r="K200" s="1" t="s">
        <v>12</v>
      </c>
    </row>
    <row r="201" spans="1:11" ht="14.25">
      <c r="A201" s="7">
        <v>199</v>
      </c>
      <c r="B201" s="1" t="s">
        <v>622</v>
      </c>
      <c r="C201" s="1" t="s">
        <v>234</v>
      </c>
      <c r="D201" s="1" t="str">
        <f>"5440.06"</f>
        <v>5440.06</v>
      </c>
      <c r="E201" s="1" t="str">
        <f aca="true" t="shared" si="36" ref="E201:E208">"3562.5"</f>
        <v>3562.5</v>
      </c>
      <c r="F201" s="1">
        <v>1500</v>
      </c>
      <c r="G201" s="1" t="str">
        <f aca="true" t="shared" si="37" ref="G201:G208">"93.78"</f>
        <v>93.78</v>
      </c>
      <c r="H201" s="1" t="str">
        <f>"127.5"</f>
        <v>127.5</v>
      </c>
      <c r="I201" s="1" t="str">
        <f aca="true" t="shared" si="38" ref="I201:I208">"156.28"</f>
        <v>156.28</v>
      </c>
      <c r="J201" s="1" t="s">
        <v>224</v>
      </c>
      <c r="K201" s="1" t="s">
        <v>12</v>
      </c>
    </row>
    <row r="202" spans="1:11" ht="14.25">
      <c r="A202" s="7">
        <v>200</v>
      </c>
      <c r="B202" s="1" t="s">
        <v>623</v>
      </c>
      <c r="C202" s="1" t="s">
        <v>235</v>
      </c>
      <c r="D202" s="1" t="str">
        <f>"5378.2"</f>
        <v>5378.2</v>
      </c>
      <c r="E202" s="1" t="str">
        <f t="shared" si="36"/>
        <v>3562.5</v>
      </c>
      <c r="F202" s="1">
        <v>1500</v>
      </c>
      <c r="G202" s="1" t="str">
        <f t="shared" si="37"/>
        <v>93.78</v>
      </c>
      <c r="H202" s="1" t="str">
        <f>"65.64"</f>
        <v>65.64</v>
      </c>
      <c r="I202" s="1" t="str">
        <f t="shared" si="38"/>
        <v>156.28</v>
      </c>
      <c r="J202" s="1" t="s">
        <v>236</v>
      </c>
      <c r="K202" s="1" t="s">
        <v>12</v>
      </c>
    </row>
    <row r="203" spans="1:11" ht="14.25">
      <c r="A203" s="7">
        <v>201</v>
      </c>
      <c r="B203" s="1" t="s">
        <v>624</v>
      </c>
      <c r="C203" s="1" t="s">
        <v>237</v>
      </c>
      <c r="D203" s="1" t="str">
        <f>"5378.2"</f>
        <v>5378.2</v>
      </c>
      <c r="E203" s="1" t="str">
        <f t="shared" si="36"/>
        <v>3562.5</v>
      </c>
      <c r="F203" s="1">
        <v>1500</v>
      </c>
      <c r="G203" s="1" t="str">
        <f t="shared" si="37"/>
        <v>93.78</v>
      </c>
      <c r="H203" s="1" t="str">
        <f>"65.64"</f>
        <v>65.64</v>
      </c>
      <c r="I203" s="1" t="str">
        <f t="shared" si="38"/>
        <v>156.28</v>
      </c>
      <c r="J203" s="1" t="s">
        <v>236</v>
      </c>
      <c r="K203" s="1" t="s">
        <v>12</v>
      </c>
    </row>
    <row r="204" spans="1:11" ht="14.25">
      <c r="A204" s="7">
        <v>202</v>
      </c>
      <c r="B204" s="1" t="s">
        <v>625</v>
      </c>
      <c r="C204" s="1" t="s">
        <v>238</v>
      </c>
      <c r="D204" s="1" t="str">
        <f>"5378.2"</f>
        <v>5378.2</v>
      </c>
      <c r="E204" s="1" t="str">
        <f t="shared" si="36"/>
        <v>3562.5</v>
      </c>
      <c r="F204" s="1">
        <v>1500</v>
      </c>
      <c r="G204" s="1" t="str">
        <f t="shared" si="37"/>
        <v>93.78</v>
      </c>
      <c r="H204" s="1" t="str">
        <f>"65.64"</f>
        <v>65.64</v>
      </c>
      <c r="I204" s="1" t="str">
        <f t="shared" si="38"/>
        <v>156.28</v>
      </c>
      <c r="J204" s="1" t="s">
        <v>236</v>
      </c>
      <c r="K204" s="1" t="s">
        <v>12</v>
      </c>
    </row>
    <row r="205" spans="1:11" ht="14.25">
      <c r="A205" s="7">
        <v>203</v>
      </c>
      <c r="B205" s="1" t="s">
        <v>626</v>
      </c>
      <c r="C205" s="1" t="s">
        <v>239</v>
      </c>
      <c r="D205" s="1" t="str">
        <f>"5378.2"</f>
        <v>5378.2</v>
      </c>
      <c r="E205" s="1" t="str">
        <f t="shared" si="36"/>
        <v>3562.5</v>
      </c>
      <c r="F205" s="1">
        <v>1500</v>
      </c>
      <c r="G205" s="1" t="str">
        <f t="shared" si="37"/>
        <v>93.78</v>
      </c>
      <c r="H205" s="1" t="str">
        <f>"65.64"</f>
        <v>65.64</v>
      </c>
      <c r="I205" s="1" t="str">
        <f t="shared" si="38"/>
        <v>156.28</v>
      </c>
      <c r="J205" s="1" t="s">
        <v>236</v>
      </c>
      <c r="K205" s="1" t="s">
        <v>12</v>
      </c>
    </row>
    <row r="206" spans="1:11" ht="14.25">
      <c r="A206" s="7">
        <v>204</v>
      </c>
      <c r="B206" s="1" t="s">
        <v>627</v>
      </c>
      <c r="C206" s="1" t="s">
        <v>240</v>
      </c>
      <c r="D206" s="1" t="str">
        <f>"5396.92"</f>
        <v>5396.92</v>
      </c>
      <c r="E206" s="1" t="str">
        <f t="shared" si="36"/>
        <v>3562.5</v>
      </c>
      <c r="F206" s="1">
        <v>1500</v>
      </c>
      <c r="G206" s="1" t="str">
        <f t="shared" si="37"/>
        <v>93.78</v>
      </c>
      <c r="H206" s="1" t="str">
        <f>"84.36"</f>
        <v>84.36</v>
      </c>
      <c r="I206" s="1" t="str">
        <f t="shared" si="38"/>
        <v>156.28</v>
      </c>
      <c r="J206" s="1" t="s">
        <v>241</v>
      </c>
      <c r="K206" s="1" t="s">
        <v>12</v>
      </c>
    </row>
    <row r="207" spans="1:11" ht="14.25">
      <c r="A207" s="7">
        <v>205</v>
      </c>
      <c r="B207" s="1" t="s">
        <v>628</v>
      </c>
      <c r="C207" s="1" t="s">
        <v>242</v>
      </c>
      <c r="D207" s="1" t="str">
        <f>"5396.92"</f>
        <v>5396.92</v>
      </c>
      <c r="E207" s="1" t="str">
        <f t="shared" si="36"/>
        <v>3562.5</v>
      </c>
      <c r="F207" s="1">
        <v>1500</v>
      </c>
      <c r="G207" s="1" t="str">
        <f t="shared" si="37"/>
        <v>93.78</v>
      </c>
      <c r="H207" s="1" t="str">
        <f>"84.36"</f>
        <v>84.36</v>
      </c>
      <c r="I207" s="1" t="str">
        <f t="shared" si="38"/>
        <v>156.28</v>
      </c>
      <c r="J207" s="1" t="s">
        <v>241</v>
      </c>
      <c r="K207" s="1" t="s">
        <v>12</v>
      </c>
    </row>
    <row r="208" spans="1:11" ht="14.25">
      <c r="A208" s="7">
        <v>206</v>
      </c>
      <c r="B208" s="1" t="s">
        <v>629</v>
      </c>
      <c r="C208" s="1" t="s">
        <v>243</v>
      </c>
      <c r="D208" s="1" t="str">
        <f>"5396.92"</f>
        <v>5396.92</v>
      </c>
      <c r="E208" s="1" t="str">
        <f t="shared" si="36"/>
        <v>3562.5</v>
      </c>
      <c r="F208" s="1">
        <v>1500</v>
      </c>
      <c r="G208" s="1" t="str">
        <f t="shared" si="37"/>
        <v>93.78</v>
      </c>
      <c r="H208" s="1" t="str">
        <f>"84.36"</f>
        <v>84.36</v>
      </c>
      <c r="I208" s="1" t="str">
        <f t="shared" si="38"/>
        <v>156.28</v>
      </c>
      <c r="J208" s="1" t="s">
        <v>241</v>
      </c>
      <c r="K208" s="1" t="s">
        <v>12</v>
      </c>
    </row>
    <row r="209" spans="1:11" ht="14.25">
      <c r="A209" s="7">
        <v>207</v>
      </c>
      <c r="B209" s="1" t="s">
        <v>630</v>
      </c>
      <c r="C209" s="1" t="s">
        <v>244</v>
      </c>
      <c r="D209" s="1" t="str">
        <f>"1790.64"</f>
        <v>1790.64</v>
      </c>
      <c r="E209" s="1" t="str">
        <f>"1187.5"</f>
        <v>1187.5</v>
      </c>
      <c r="F209" s="1">
        <v>500</v>
      </c>
      <c r="G209" s="1" t="str">
        <f>"31.26"</f>
        <v>31.26</v>
      </c>
      <c r="H209" s="1" t="str">
        <f>"28.12"</f>
        <v>28.12</v>
      </c>
      <c r="I209" s="1" t="str">
        <f>"43.76"</f>
        <v>43.76</v>
      </c>
      <c r="J209" s="1" t="s">
        <v>241</v>
      </c>
      <c r="K209" s="1" t="s">
        <v>12</v>
      </c>
    </row>
    <row r="210" spans="1:11" ht="14.25">
      <c r="A210" s="7">
        <v>208</v>
      </c>
      <c r="B210" s="1" t="s">
        <v>631</v>
      </c>
      <c r="C210" s="1" t="s">
        <v>245</v>
      </c>
      <c r="D210" s="1" t="str">
        <f>"5396.92"</f>
        <v>5396.92</v>
      </c>
      <c r="E210" s="1" t="str">
        <f>"3562.5"</f>
        <v>3562.5</v>
      </c>
      <c r="F210" s="1">
        <v>1500</v>
      </c>
      <c r="G210" s="1" t="str">
        <f>"93.78"</f>
        <v>93.78</v>
      </c>
      <c r="H210" s="1" t="str">
        <f>"84.36"</f>
        <v>84.36</v>
      </c>
      <c r="I210" s="1" t="str">
        <f>"156.28"</f>
        <v>156.28</v>
      </c>
      <c r="J210" s="1" t="s">
        <v>241</v>
      </c>
      <c r="K210" s="1" t="s">
        <v>12</v>
      </c>
    </row>
    <row r="211" spans="1:11" ht="14.25">
      <c r="A211" s="7">
        <v>209</v>
      </c>
      <c r="B211" s="1" t="s">
        <v>632</v>
      </c>
      <c r="C211" s="1" t="s">
        <v>246</v>
      </c>
      <c r="D211" s="1" t="str">
        <f>"5396.92"</f>
        <v>5396.92</v>
      </c>
      <c r="E211" s="1" t="str">
        <f>"3562.5"</f>
        <v>3562.5</v>
      </c>
      <c r="F211" s="1">
        <v>1500</v>
      </c>
      <c r="G211" s="1" t="str">
        <f>"93.78"</f>
        <v>93.78</v>
      </c>
      <c r="H211" s="1" t="str">
        <f>"84.36"</f>
        <v>84.36</v>
      </c>
      <c r="I211" s="1" t="str">
        <f>"156.28"</f>
        <v>156.28</v>
      </c>
      <c r="J211" s="1" t="s">
        <v>241</v>
      </c>
      <c r="K211" s="1" t="s">
        <v>12</v>
      </c>
    </row>
    <row r="212" spans="1:11" ht="14.25">
      <c r="A212" s="7">
        <v>210</v>
      </c>
      <c r="B212" s="1" t="s">
        <v>633</v>
      </c>
      <c r="C212" s="1" t="s">
        <v>247</v>
      </c>
      <c r="D212" s="1" t="str">
        <f>"5396.92"</f>
        <v>5396.92</v>
      </c>
      <c r="E212" s="1" t="str">
        <f>"3562.5"</f>
        <v>3562.5</v>
      </c>
      <c r="F212" s="1">
        <v>1500</v>
      </c>
      <c r="G212" s="1" t="str">
        <f>"93.78"</f>
        <v>93.78</v>
      </c>
      <c r="H212" s="1" t="str">
        <f>"84.36"</f>
        <v>84.36</v>
      </c>
      <c r="I212" s="1" t="str">
        <f>"156.28"</f>
        <v>156.28</v>
      </c>
      <c r="J212" s="1" t="s">
        <v>241</v>
      </c>
      <c r="K212" s="1" t="s">
        <v>12</v>
      </c>
    </row>
    <row r="213" spans="1:11" ht="14.25">
      <c r="A213" s="7">
        <v>211</v>
      </c>
      <c r="B213" s="1" t="s">
        <v>634</v>
      </c>
      <c r="C213" s="1" t="s">
        <v>248</v>
      </c>
      <c r="D213" s="1" t="str">
        <f>"5396.92"</f>
        <v>5396.92</v>
      </c>
      <c r="E213" s="1" t="str">
        <f>"3562.5"</f>
        <v>3562.5</v>
      </c>
      <c r="F213" s="1">
        <v>1500</v>
      </c>
      <c r="G213" s="1" t="str">
        <f>"93.78"</f>
        <v>93.78</v>
      </c>
      <c r="H213" s="1" t="str">
        <f>"84.36"</f>
        <v>84.36</v>
      </c>
      <c r="I213" s="1" t="str">
        <f>"156.28"</f>
        <v>156.28</v>
      </c>
      <c r="J213" s="1" t="s">
        <v>241</v>
      </c>
      <c r="K213" s="1" t="s">
        <v>12</v>
      </c>
    </row>
    <row r="214" spans="1:11" ht="14.25">
      <c r="A214" s="7">
        <v>212</v>
      </c>
      <c r="B214" s="1" t="s">
        <v>635</v>
      </c>
      <c r="C214" s="1" t="s">
        <v>249</v>
      </c>
      <c r="D214" s="1" t="str">
        <f>"3606.28"</f>
        <v>3606.28</v>
      </c>
      <c r="E214" s="1">
        <v>2375</v>
      </c>
      <c r="F214" s="1">
        <v>1000</v>
      </c>
      <c r="G214" s="1" t="str">
        <f>"62.52"</f>
        <v>62.52</v>
      </c>
      <c r="H214" s="1" t="str">
        <f>"56.24"</f>
        <v>56.24</v>
      </c>
      <c r="I214" s="1" t="str">
        <f>"112.52"</f>
        <v>112.52</v>
      </c>
      <c r="J214" s="1" t="s">
        <v>241</v>
      </c>
      <c r="K214" s="1" t="s">
        <v>12</v>
      </c>
    </row>
    <row r="215" spans="1:11" ht="14.25">
      <c r="A215" s="7">
        <v>213</v>
      </c>
      <c r="B215" s="1" t="s">
        <v>636</v>
      </c>
      <c r="C215" s="1" t="s">
        <v>250</v>
      </c>
      <c r="D215" s="1" t="str">
        <f>"3606.28"</f>
        <v>3606.28</v>
      </c>
      <c r="E215" s="1">
        <v>2375</v>
      </c>
      <c r="F215" s="1">
        <v>1000</v>
      </c>
      <c r="G215" s="1" t="str">
        <f>"62.52"</f>
        <v>62.52</v>
      </c>
      <c r="H215" s="1" t="str">
        <f>"56.24"</f>
        <v>56.24</v>
      </c>
      <c r="I215" s="1" t="str">
        <f>"112.52"</f>
        <v>112.52</v>
      </c>
      <c r="J215" s="1" t="s">
        <v>241</v>
      </c>
      <c r="K215" s="1" t="s">
        <v>12</v>
      </c>
    </row>
    <row r="216" spans="1:11" ht="14.25">
      <c r="A216" s="7">
        <v>214</v>
      </c>
      <c r="B216" s="1" t="s">
        <v>637</v>
      </c>
      <c r="C216" s="1" t="s">
        <v>251</v>
      </c>
      <c r="D216" s="1" t="str">
        <f>"2704.71"</f>
        <v>2704.71</v>
      </c>
      <c r="E216" s="1" t="str">
        <f>"1781.25"</f>
        <v>1781.25</v>
      </c>
      <c r="F216" s="1">
        <v>750</v>
      </c>
      <c r="G216" s="1" t="str">
        <f>"46.89"</f>
        <v>46.89</v>
      </c>
      <c r="H216" s="1" t="str">
        <f>"42.18"</f>
        <v>42.18</v>
      </c>
      <c r="I216" s="1" t="str">
        <f>"84.39"</f>
        <v>84.39</v>
      </c>
      <c r="J216" s="1" t="s">
        <v>241</v>
      </c>
      <c r="K216" s="1" t="s">
        <v>12</v>
      </c>
    </row>
    <row r="217" spans="1:11" ht="14.25">
      <c r="A217" s="7">
        <v>215</v>
      </c>
      <c r="B217" s="1" t="s">
        <v>638</v>
      </c>
      <c r="C217" s="1" t="s">
        <v>252</v>
      </c>
      <c r="D217" s="1" t="str">
        <f>"2704.71"</f>
        <v>2704.71</v>
      </c>
      <c r="E217" s="1" t="str">
        <f>"1781.25"</f>
        <v>1781.25</v>
      </c>
      <c r="F217" s="1">
        <v>750</v>
      </c>
      <c r="G217" s="1" t="str">
        <f>"46.89"</f>
        <v>46.89</v>
      </c>
      <c r="H217" s="1" t="str">
        <f>"42.18"</f>
        <v>42.18</v>
      </c>
      <c r="I217" s="1" t="str">
        <f>"84.39"</f>
        <v>84.39</v>
      </c>
      <c r="J217" s="1" t="s">
        <v>241</v>
      </c>
      <c r="K217" s="1" t="s">
        <v>12</v>
      </c>
    </row>
    <row r="218" spans="1:11" ht="14.25">
      <c r="A218" s="7">
        <v>216</v>
      </c>
      <c r="B218" s="1" t="s">
        <v>639</v>
      </c>
      <c r="C218" s="1" t="s">
        <v>253</v>
      </c>
      <c r="D218" s="1" t="str">
        <f>"2704.71"</f>
        <v>2704.71</v>
      </c>
      <c r="E218" s="1" t="str">
        <f>"1781.25"</f>
        <v>1781.25</v>
      </c>
      <c r="F218" s="1">
        <v>750</v>
      </c>
      <c r="G218" s="1" t="str">
        <f>"46.89"</f>
        <v>46.89</v>
      </c>
      <c r="H218" s="1" t="str">
        <f>"42.18"</f>
        <v>42.18</v>
      </c>
      <c r="I218" s="1" t="str">
        <f>"84.39"</f>
        <v>84.39</v>
      </c>
      <c r="J218" s="1" t="s">
        <v>241</v>
      </c>
      <c r="K218" s="1" t="s">
        <v>12</v>
      </c>
    </row>
    <row r="219" spans="1:11" ht="14.25">
      <c r="A219" s="7">
        <v>217</v>
      </c>
      <c r="B219" s="1" t="s">
        <v>640</v>
      </c>
      <c r="C219" s="1" t="s">
        <v>254</v>
      </c>
      <c r="D219" s="1" t="str">
        <f>"2704.71"</f>
        <v>2704.71</v>
      </c>
      <c r="E219" s="1" t="str">
        <f>"1781.25"</f>
        <v>1781.25</v>
      </c>
      <c r="F219" s="1">
        <v>750</v>
      </c>
      <c r="G219" s="1" t="str">
        <f>"46.89"</f>
        <v>46.89</v>
      </c>
      <c r="H219" s="1" t="str">
        <f>"42.18"</f>
        <v>42.18</v>
      </c>
      <c r="I219" s="1" t="str">
        <f>"84.39"</f>
        <v>84.39</v>
      </c>
      <c r="J219" s="1" t="s">
        <v>241</v>
      </c>
      <c r="K219" s="1" t="s">
        <v>12</v>
      </c>
    </row>
    <row r="220" spans="1:11" ht="14.25">
      <c r="A220" s="7">
        <v>218</v>
      </c>
      <c r="B220" s="1" t="s">
        <v>641</v>
      </c>
      <c r="C220" s="1" t="s">
        <v>255</v>
      </c>
      <c r="D220" s="1" t="str">
        <f>"4507.85"</f>
        <v>4507.85</v>
      </c>
      <c r="E220" s="1" t="str">
        <f>"2968.75"</f>
        <v>2968.75</v>
      </c>
      <c r="F220" s="1">
        <v>1250</v>
      </c>
      <c r="G220" s="1" t="str">
        <f>"78.15"</f>
        <v>78.15</v>
      </c>
      <c r="H220" s="1" t="str">
        <f>"70.3"</f>
        <v>70.3</v>
      </c>
      <c r="I220" s="1" t="str">
        <f>"140.65"</f>
        <v>140.65</v>
      </c>
      <c r="J220" s="1" t="s">
        <v>241</v>
      </c>
      <c r="K220" s="1" t="s">
        <v>12</v>
      </c>
    </row>
    <row r="221" spans="1:11" ht="14.25">
      <c r="A221" s="7">
        <v>219</v>
      </c>
      <c r="B221" s="1" t="s">
        <v>642</v>
      </c>
      <c r="C221" s="1" t="s">
        <v>256</v>
      </c>
      <c r="D221" s="1" t="str">
        <f>"901.57"</f>
        <v>901.57</v>
      </c>
      <c r="E221" s="1" t="str">
        <f>"593.75"</f>
        <v>593.75</v>
      </c>
      <c r="F221" s="1">
        <v>250</v>
      </c>
      <c r="G221" s="1" t="str">
        <f>"15.63"</f>
        <v>15.63</v>
      </c>
      <c r="H221" s="1" t="str">
        <f>"14.06"</f>
        <v>14.06</v>
      </c>
      <c r="I221" s="1" t="str">
        <f>"28.13"</f>
        <v>28.13</v>
      </c>
      <c r="J221" s="1" t="s">
        <v>241</v>
      </c>
      <c r="K221" s="1" t="s">
        <v>12</v>
      </c>
    </row>
    <row r="222" spans="1:11" ht="14.25">
      <c r="A222" s="7">
        <v>220</v>
      </c>
      <c r="B222" s="1" t="s">
        <v>643</v>
      </c>
      <c r="C222" s="1" t="s">
        <v>257</v>
      </c>
      <c r="D222" s="1" t="str">
        <f>"5396.92"</f>
        <v>5396.92</v>
      </c>
      <c r="E222" s="1" t="str">
        <f>"3562.5"</f>
        <v>3562.5</v>
      </c>
      <c r="F222" s="1">
        <v>1500</v>
      </c>
      <c r="G222" s="1" t="str">
        <f>"93.78"</f>
        <v>93.78</v>
      </c>
      <c r="H222" s="1" t="str">
        <f>"84.36"</f>
        <v>84.36</v>
      </c>
      <c r="I222" s="1" t="str">
        <f>"156.28"</f>
        <v>156.28</v>
      </c>
      <c r="J222" s="1" t="s">
        <v>241</v>
      </c>
      <c r="K222" s="1" t="s">
        <v>12</v>
      </c>
    </row>
    <row r="223" spans="1:11" ht="14.25">
      <c r="A223" s="7">
        <v>221</v>
      </c>
      <c r="B223" s="1" t="s">
        <v>644</v>
      </c>
      <c r="C223" s="1" t="s">
        <v>258</v>
      </c>
      <c r="D223" s="1" t="str">
        <f>"5396.92"</f>
        <v>5396.92</v>
      </c>
      <c r="E223" s="1" t="str">
        <f>"3562.5"</f>
        <v>3562.5</v>
      </c>
      <c r="F223" s="1">
        <v>1500</v>
      </c>
      <c r="G223" s="1" t="str">
        <f>"93.78"</f>
        <v>93.78</v>
      </c>
      <c r="H223" s="1" t="str">
        <f>"84.36"</f>
        <v>84.36</v>
      </c>
      <c r="I223" s="1" t="str">
        <f>"156.28"</f>
        <v>156.28</v>
      </c>
      <c r="J223" s="1" t="s">
        <v>241</v>
      </c>
      <c r="K223" s="1" t="s">
        <v>12</v>
      </c>
    </row>
    <row r="224" spans="1:11" ht="14.25">
      <c r="A224" s="7">
        <v>222</v>
      </c>
      <c r="B224" s="1" t="s">
        <v>645</v>
      </c>
      <c r="C224" s="1" t="s">
        <v>259</v>
      </c>
      <c r="D224" s="1" t="str">
        <f>"5396.92"</f>
        <v>5396.92</v>
      </c>
      <c r="E224" s="1" t="str">
        <f>"3562.5"</f>
        <v>3562.5</v>
      </c>
      <c r="F224" s="1">
        <v>1500</v>
      </c>
      <c r="G224" s="1" t="str">
        <f>"93.78"</f>
        <v>93.78</v>
      </c>
      <c r="H224" s="1" t="str">
        <f>"84.36"</f>
        <v>84.36</v>
      </c>
      <c r="I224" s="1" t="str">
        <f>"156.28"</f>
        <v>156.28</v>
      </c>
      <c r="J224" s="1" t="s">
        <v>241</v>
      </c>
      <c r="K224" s="1" t="s">
        <v>12</v>
      </c>
    </row>
    <row r="225" spans="1:11" ht="14.25">
      <c r="A225" s="7">
        <v>223</v>
      </c>
      <c r="B225" s="1" t="s">
        <v>646</v>
      </c>
      <c r="C225" s="1" t="s">
        <v>260</v>
      </c>
      <c r="D225" s="1" t="str">
        <f>"2704.71"</f>
        <v>2704.71</v>
      </c>
      <c r="E225" s="1" t="str">
        <f>"1781.25"</f>
        <v>1781.25</v>
      </c>
      <c r="F225" s="1">
        <v>750</v>
      </c>
      <c r="G225" s="1" t="str">
        <f>"46.89"</f>
        <v>46.89</v>
      </c>
      <c r="H225" s="1" t="str">
        <f>"42.18"</f>
        <v>42.18</v>
      </c>
      <c r="I225" s="1" t="str">
        <f>"84.39"</f>
        <v>84.39</v>
      </c>
      <c r="J225" s="1" t="s">
        <v>241</v>
      </c>
      <c r="K225" s="1" t="s">
        <v>12</v>
      </c>
    </row>
    <row r="226" spans="1:11" ht="14.25">
      <c r="A226" s="7">
        <v>224</v>
      </c>
      <c r="B226" s="1" t="s">
        <v>647</v>
      </c>
      <c r="C226" s="1" t="s">
        <v>261</v>
      </c>
      <c r="D226" s="1" t="str">
        <f>"901.57"</f>
        <v>901.57</v>
      </c>
      <c r="E226" s="1" t="str">
        <f>"593.75"</f>
        <v>593.75</v>
      </c>
      <c r="F226" s="1">
        <v>250</v>
      </c>
      <c r="G226" s="1" t="str">
        <f>"15.63"</f>
        <v>15.63</v>
      </c>
      <c r="H226" s="1" t="str">
        <f>"14.06"</f>
        <v>14.06</v>
      </c>
      <c r="I226" s="1" t="str">
        <f>"28.13"</f>
        <v>28.13</v>
      </c>
      <c r="J226" s="1" t="s">
        <v>241</v>
      </c>
      <c r="K226" s="1" t="s">
        <v>12</v>
      </c>
    </row>
    <row r="227" spans="1:11" ht="14.25">
      <c r="A227" s="7">
        <v>225</v>
      </c>
      <c r="B227" s="1" t="s">
        <v>648</v>
      </c>
      <c r="C227" s="1" t="s">
        <v>262</v>
      </c>
      <c r="D227" s="1" t="str">
        <f>"901.57"</f>
        <v>901.57</v>
      </c>
      <c r="E227" s="1" t="str">
        <f>"593.75"</f>
        <v>593.75</v>
      </c>
      <c r="F227" s="1">
        <v>250</v>
      </c>
      <c r="G227" s="1" t="str">
        <f>"15.63"</f>
        <v>15.63</v>
      </c>
      <c r="H227" s="1" t="str">
        <f>"14.06"</f>
        <v>14.06</v>
      </c>
      <c r="I227" s="1" t="str">
        <f>"28.13"</f>
        <v>28.13</v>
      </c>
      <c r="J227" s="1" t="s">
        <v>241</v>
      </c>
      <c r="K227" s="1" t="s">
        <v>12</v>
      </c>
    </row>
    <row r="228" spans="1:11" ht="14.25">
      <c r="A228" s="7">
        <v>226</v>
      </c>
      <c r="B228" s="1" t="s">
        <v>649</v>
      </c>
      <c r="C228" s="1" t="s">
        <v>263</v>
      </c>
      <c r="D228" s="1" t="str">
        <f>"4507.85"</f>
        <v>4507.85</v>
      </c>
      <c r="E228" s="1" t="str">
        <f>"2968.75"</f>
        <v>2968.75</v>
      </c>
      <c r="F228" s="1">
        <v>1250</v>
      </c>
      <c r="G228" s="1" t="str">
        <f>"78.15"</f>
        <v>78.15</v>
      </c>
      <c r="H228" s="1" t="str">
        <f>"70.3"</f>
        <v>70.3</v>
      </c>
      <c r="I228" s="1" t="str">
        <f>"140.65"</f>
        <v>140.65</v>
      </c>
      <c r="J228" s="1" t="s">
        <v>241</v>
      </c>
      <c r="K228" s="1" t="s">
        <v>12</v>
      </c>
    </row>
    <row r="229" spans="1:11" ht="14.25">
      <c r="A229" s="7">
        <v>227</v>
      </c>
      <c r="B229" s="1" t="s">
        <v>650</v>
      </c>
      <c r="C229" s="1" t="s">
        <v>264</v>
      </c>
      <c r="D229" s="1" t="str">
        <f>"889.07"</f>
        <v>889.07</v>
      </c>
      <c r="E229" s="1" t="str">
        <f>"593.75"</f>
        <v>593.75</v>
      </c>
      <c r="F229" s="1">
        <v>250</v>
      </c>
      <c r="G229" s="1" t="str">
        <f>"15.63"</f>
        <v>15.63</v>
      </c>
      <c r="H229" s="1" t="str">
        <f>"14.06"</f>
        <v>14.06</v>
      </c>
      <c r="I229" s="1" t="str">
        <f>"15.63"</f>
        <v>15.63</v>
      </c>
      <c r="J229" s="1" t="s">
        <v>241</v>
      </c>
      <c r="K229" s="1" t="s">
        <v>12</v>
      </c>
    </row>
    <row r="230" spans="1:11" ht="14.25">
      <c r="A230" s="7">
        <v>228</v>
      </c>
      <c r="B230" s="1" t="s">
        <v>651</v>
      </c>
      <c r="C230" s="1" t="s">
        <v>265</v>
      </c>
      <c r="D230" s="1" t="str">
        <f aca="true" t="shared" si="39" ref="D230:D237">"5396.92"</f>
        <v>5396.92</v>
      </c>
      <c r="E230" s="1" t="str">
        <f aca="true" t="shared" si="40" ref="E230:E237">"3562.5"</f>
        <v>3562.5</v>
      </c>
      <c r="F230" s="1">
        <v>1500</v>
      </c>
      <c r="G230" s="1" t="str">
        <f aca="true" t="shared" si="41" ref="G230:G237">"93.78"</f>
        <v>93.78</v>
      </c>
      <c r="H230" s="1" t="str">
        <f aca="true" t="shared" si="42" ref="H230:H237">"84.36"</f>
        <v>84.36</v>
      </c>
      <c r="I230" s="1" t="str">
        <f aca="true" t="shared" si="43" ref="I230:I237">"156.28"</f>
        <v>156.28</v>
      </c>
      <c r="J230" s="1" t="s">
        <v>241</v>
      </c>
      <c r="K230" s="1" t="s">
        <v>12</v>
      </c>
    </row>
    <row r="231" spans="1:11" ht="14.25">
      <c r="A231" s="7">
        <v>229</v>
      </c>
      <c r="B231" s="1" t="s">
        <v>652</v>
      </c>
      <c r="C231" s="1" t="s">
        <v>266</v>
      </c>
      <c r="D231" s="1" t="str">
        <f t="shared" si="39"/>
        <v>5396.92</v>
      </c>
      <c r="E231" s="1" t="str">
        <f t="shared" si="40"/>
        <v>3562.5</v>
      </c>
      <c r="F231" s="1">
        <v>1500</v>
      </c>
      <c r="G231" s="1" t="str">
        <f t="shared" si="41"/>
        <v>93.78</v>
      </c>
      <c r="H231" s="1" t="str">
        <f t="shared" si="42"/>
        <v>84.36</v>
      </c>
      <c r="I231" s="1" t="str">
        <f t="shared" si="43"/>
        <v>156.28</v>
      </c>
      <c r="J231" s="1" t="s">
        <v>241</v>
      </c>
      <c r="K231" s="1" t="s">
        <v>12</v>
      </c>
    </row>
    <row r="232" spans="1:11" ht="14.25">
      <c r="A232" s="7">
        <v>230</v>
      </c>
      <c r="B232" s="1" t="s">
        <v>653</v>
      </c>
      <c r="C232" s="1" t="s">
        <v>267</v>
      </c>
      <c r="D232" s="1" t="str">
        <f t="shared" si="39"/>
        <v>5396.92</v>
      </c>
      <c r="E232" s="1" t="str">
        <f t="shared" si="40"/>
        <v>3562.5</v>
      </c>
      <c r="F232" s="1">
        <v>1500</v>
      </c>
      <c r="G232" s="1" t="str">
        <f t="shared" si="41"/>
        <v>93.78</v>
      </c>
      <c r="H232" s="1" t="str">
        <f t="shared" si="42"/>
        <v>84.36</v>
      </c>
      <c r="I232" s="1" t="str">
        <f t="shared" si="43"/>
        <v>156.28</v>
      </c>
      <c r="J232" s="1" t="s">
        <v>241</v>
      </c>
      <c r="K232" s="1" t="s">
        <v>12</v>
      </c>
    </row>
    <row r="233" spans="1:11" ht="14.25">
      <c r="A233" s="7">
        <v>231</v>
      </c>
      <c r="B233" s="1" t="s">
        <v>654</v>
      </c>
      <c r="C233" s="1" t="s">
        <v>268</v>
      </c>
      <c r="D233" s="1" t="str">
        <f t="shared" si="39"/>
        <v>5396.92</v>
      </c>
      <c r="E233" s="1" t="str">
        <f t="shared" si="40"/>
        <v>3562.5</v>
      </c>
      <c r="F233" s="1">
        <v>1500</v>
      </c>
      <c r="G233" s="1" t="str">
        <f t="shared" si="41"/>
        <v>93.78</v>
      </c>
      <c r="H233" s="1" t="str">
        <f t="shared" si="42"/>
        <v>84.36</v>
      </c>
      <c r="I233" s="1" t="str">
        <f t="shared" si="43"/>
        <v>156.28</v>
      </c>
      <c r="J233" s="1" t="s">
        <v>241</v>
      </c>
      <c r="K233" s="1" t="s">
        <v>12</v>
      </c>
    </row>
    <row r="234" spans="1:11" ht="14.25">
      <c r="A234" s="7">
        <v>232</v>
      </c>
      <c r="B234" s="1" t="s">
        <v>655</v>
      </c>
      <c r="C234" s="1" t="s">
        <v>269</v>
      </c>
      <c r="D234" s="1" t="str">
        <f t="shared" si="39"/>
        <v>5396.92</v>
      </c>
      <c r="E234" s="1" t="str">
        <f t="shared" si="40"/>
        <v>3562.5</v>
      </c>
      <c r="F234" s="1">
        <v>1500</v>
      </c>
      <c r="G234" s="1" t="str">
        <f t="shared" si="41"/>
        <v>93.78</v>
      </c>
      <c r="H234" s="1" t="str">
        <f t="shared" si="42"/>
        <v>84.36</v>
      </c>
      <c r="I234" s="1" t="str">
        <f t="shared" si="43"/>
        <v>156.28</v>
      </c>
      <c r="J234" s="1" t="s">
        <v>241</v>
      </c>
      <c r="K234" s="1" t="s">
        <v>12</v>
      </c>
    </row>
    <row r="235" spans="1:11" ht="14.25">
      <c r="A235" s="7">
        <v>233</v>
      </c>
      <c r="B235" s="1" t="s">
        <v>656</v>
      </c>
      <c r="C235" s="1" t="s">
        <v>270</v>
      </c>
      <c r="D235" s="1" t="str">
        <f t="shared" si="39"/>
        <v>5396.92</v>
      </c>
      <c r="E235" s="1" t="str">
        <f t="shared" si="40"/>
        <v>3562.5</v>
      </c>
      <c r="F235" s="1">
        <v>1500</v>
      </c>
      <c r="G235" s="1" t="str">
        <f t="shared" si="41"/>
        <v>93.78</v>
      </c>
      <c r="H235" s="1" t="str">
        <f t="shared" si="42"/>
        <v>84.36</v>
      </c>
      <c r="I235" s="1" t="str">
        <f t="shared" si="43"/>
        <v>156.28</v>
      </c>
      <c r="J235" s="1" t="s">
        <v>241</v>
      </c>
      <c r="K235" s="1" t="s">
        <v>12</v>
      </c>
    </row>
    <row r="236" spans="1:11" ht="14.25">
      <c r="A236" s="7">
        <v>234</v>
      </c>
      <c r="B236" s="1" t="s">
        <v>657</v>
      </c>
      <c r="C236" s="1" t="s">
        <v>271</v>
      </c>
      <c r="D236" s="1" t="str">
        <f t="shared" si="39"/>
        <v>5396.92</v>
      </c>
      <c r="E236" s="1" t="str">
        <f t="shared" si="40"/>
        <v>3562.5</v>
      </c>
      <c r="F236" s="1">
        <v>1500</v>
      </c>
      <c r="G236" s="1" t="str">
        <f t="shared" si="41"/>
        <v>93.78</v>
      </c>
      <c r="H236" s="1" t="str">
        <f t="shared" si="42"/>
        <v>84.36</v>
      </c>
      <c r="I236" s="1" t="str">
        <f t="shared" si="43"/>
        <v>156.28</v>
      </c>
      <c r="J236" s="1" t="s">
        <v>241</v>
      </c>
      <c r="K236" s="1" t="s">
        <v>12</v>
      </c>
    </row>
    <row r="237" spans="1:11" ht="14.25">
      <c r="A237" s="7">
        <v>235</v>
      </c>
      <c r="B237" s="1" t="s">
        <v>658</v>
      </c>
      <c r="C237" s="1" t="s">
        <v>272</v>
      </c>
      <c r="D237" s="1" t="str">
        <f t="shared" si="39"/>
        <v>5396.92</v>
      </c>
      <c r="E237" s="1" t="str">
        <f t="shared" si="40"/>
        <v>3562.5</v>
      </c>
      <c r="F237" s="1">
        <v>1500</v>
      </c>
      <c r="G237" s="1" t="str">
        <f t="shared" si="41"/>
        <v>93.78</v>
      </c>
      <c r="H237" s="1" t="str">
        <f t="shared" si="42"/>
        <v>84.36</v>
      </c>
      <c r="I237" s="1" t="str">
        <f t="shared" si="43"/>
        <v>156.28</v>
      </c>
      <c r="J237" s="1" t="s">
        <v>241</v>
      </c>
      <c r="K237" s="1" t="s">
        <v>12</v>
      </c>
    </row>
    <row r="238" spans="1:11" ht="14.25">
      <c r="A238" s="7">
        <v>236</v>
      </c>
      <c r="B238" s="1" t="s">
        <v>659</v>
      </c>
      <c r="C238" s="1" t="s">
        <v>273</v>
      </c>
      <c r="D238" s="1" t="str">
        <f>"1790.64"</f>
        <v>1790.64</v>
      </c>
      <c r="E238" s="1" t="str">
        <f>"1187.5"</f>
        <v>1187.5</v>
      </c>
      <c r="F238" s="1">
        <v>500</v>
      </c>
      <c r="G238" s="1" t="str">
        <f>"31.26"</f>
        <v>31.26</v>
      </c>
      <c r="H238" s="1" t="str">
        <f>"28.12"</f>
        <v>28.12</v>
      </c>
      <c r="I238" s="1" t="str">
        <f>"43.76"</f>
        <v>43.76</v>
      </c>
      <c r="J238" s="1" t="s">
        <v>241</v>
      </c>
      <c r="K238" s="1" t="s">
        <v>12</v>
      </c>
    </row>
    <row r="239" spans="1:11" ht="14.25">
      <c r="A239" s="7">
        <v>237</v>
      </c>
      <c r="B239" s="1" t="s">
        <v>660</v>
      </c>
      <c r="C239" s="1" t="s">
        <v>274</v>
      </c>
      <c r="D239" s="1" t="str">
        <f aca="true" t="shared" si="44" ref="D239:D246">"5387.56"</f>
        <v>5387.56</v>
      </c>
      <c r="E239" s="1" t="str">
        <f aca="true" t="shared" si="45" ref="E239:E246">"3562.5"</f>
        <v>3562.5</v>
      </c>
      <c r="F239" s="1">
        <v>1500</v>
      </c>
      <c r="G239" s="1" t="str">
        <f aca="true" t="shared" si="46" ref="G239:G246">"93.78"</f>
        <v>93.78</v>
      </c>
      <c r="H239" s="1">
        <v>75</v>
      </c>
      <c r="I239" s="1" t="str">
        <f aca="true" t="shared" si="47" ref="I239:I246">"156.28"</f>
        <v>156.28</v>
      </c>
      <c r="J239" s="1" t="s">
        <v>275</v>
      </c>
      <c r="K239" s="1" t="s">
        <v>12</v>
      </c>
    </row>
    <row r="240" spans="1:11" ht="14.25">
      <c r="A240" s="7">
        <v>238</v>
      </c>
      <c r="B240" s="1" t="s">
        <v>661</v>
      </c>
      <c r="C240" s="1" t="s">
        <v>276</v>
      </c>
      <c r="D240" s="1" t="str">
        <f t="shared" si="44"/>
        <v>5387.56</v>
      </c>
      <c r="E240" s="1" t="str">
        <f t="shared" si="45"/>
        <v>3562.5</v>
      </c>
      <c r="F240" s="1">
        <v>1500</v>
      </c>
      <c r="G240" s="1" t="str">
        <f t="shared" si="46"/>
        <v>93.78</v>
      </c>
      <c r="H240" s="1">
        <v>75</v>
      </c>
      <c r="I240" s="1" t="str">
        <f t="shared" si="47"/>
        <v>156.28</v>
      </c>
      <c r="J240" s="1" t="s">
        <v>275</v>
      </c>
      <c r="K240" s="1" t="s">
        <v>12</v>
      </c>
    </row>
    <row r="241" spans="1:11" ht="14.25">
      <c r="A241" s="7">
        <v>239</v>
      </c>
      <c r="B241" s="1" t="s">
        <v>662</v>
      </c>
      <c r="C241" s="1" t="s">
        <v>277</v>
      </c>
      <c r="D241" s="1" t="str">
        <f t="shared" si="44"/>
        <v>5387.56</v>
      </c>
      <c r="E241" s="1" t="str">
        <f t="shared" si="45"/>
        <v>3562.5</v>
      </c>
      <c r="F241" s="1">
        <v>1500</v>
      </c>
      <c r="G241" s="1" t="str">
        <f t="shared" si="46"/>
        <v>93.78</v>
      </c>
      <c r="H241" s="1">
        <v>75</v>
      </c>
      <c r="I241" s="1" t="str">
        <f t="shared" si="47"/>
        <v>156.28</v>
      </c>
      <c r="J241" s="1" t="s">
        <v>275</v>
      </c>
      <c r="K241" s="1" t="s">
        <v>12</v>
      </c>
    </row>
    <row r="242" spans="1:11" ht="14.25">
      <c r="A242" s="7">
        <v>240</v>
      </c>
      <c r="B242" s="1" t="s">
        <v>663</v>
      </c>
      <c r="C242" s="1" t="s">
        <v>278</v>
      </c>
      <c r="D242" s="1" t="str">
        <f t="shared" si="44"/>
        <v>5387.56</v>
      </c>
      <c r="E242" s="1" t="str">
        <f t="shared" si="45"/>
        <v>3562.5</v>
      </c>
      <c r="F242" s="1">
        <v>1500</v>
      </c>
      <c r="G242" s="1" t="str">
        <f t="shared" si="46"/>
        <v>93.78</v>
      </c>
      <c r="H242" s="1">
        <v>75</v>
      </c>
      <c r="I242" s="1" t="str">
        <f t="shared" si="47"/>
        <v>156.28</v>
      </c>
      <c r="J242" s="1" t="s">
        <v>275</v>
      </c>
      <c r="K242" s="1" t="s">
        <v>12</v>
      </c>
    </row>
    <row r="243" spans="1:11" ht="14.25">
      <c r="A243" s="7">
        <v>241</v>
      </c>
      <c r="B243" s="1" t="s">
        <v>664</v>
      </c>
      <c r="C243" s="1" t="s">
        <v>279</v>
      </c>
      <c r="D243" s="1" t="str">
        <f t="shared" si="44"/>
        <v>5387.56</v>
      </c>
      <c r="E243" s="1" t="str">
        <f t="shared" si="45"/>
        <v>3562.5</v>
      </c>
      <c r="F243" s="1">
        <v>1500</v>
      </c>
      <c r="G243" s="1" t="str">
        <f t="shared" si="46"/>
        <v>93.78</v>
      </c>
      <c r="H243" s="1">
        <v>75</v>
      </c>
      <c r="I243" s="1" t="str">
        <f t="shared" si="47"/>
        <v>156.28</v>
      </c>
      <c r="J243" s="1" t="s">
        <v>275</v>
      </c>
      <c r="K243" s="1" t="s">
        <v>12</v>
      </c>
    </row>
    <row r="244" spans="1:11" ht="14.25">
      <c r="A244" s="7">
        <v>242</v>
      </c>
      <c r="B244" s="1" t="s">
        <v>665</v>
      </c>
      <c r="C244" s="1" t="s">
        <v>280</v>
      </c>
      <c r="D244" s="1" t="str">
        <f t="shared" si="44"/>
        <v>5387.56</v>
      </c>
      <c r="E244" s="1" t="str">
        <f t="shared" si="45"/>
        <v>3562.5</v>
      </c>
      <c r="F244" s="1">
        <v>1500</v>
      </c>
      <c r="G244" s="1" t="str">
        <f t="shared" si="46"/>
        <v>93.78</v>
      </c>
      <c r="H244" s="1">
        <v>75</v>
      </c>
      <c r="I244" s="1" t="str">
        <f t="shared" si="47"/>
        <v>156.28</v>
      </c>
      <c r="J244" s="1" t="s">
        <v>275</v>
      </c>
      <c r="K244" s="1" t="s">
        <v>12</v>
      </c>
    </row>
    <row r="245" spans="1:11" ht="14.25">
      <c r="A245" s="7">
        <v>243</v>
      </c>
      <c r="B245" s="1" t="s">
        <v>666</v>
      </c>
      <c r="C245" s="1" t="s">
        <v>281</v>
      </c>
      <c r="D245" s="1" t="str">
        <f t="shared" si="44"/>
        <v>5387.56</v>
      </c>
      <c r="E245" s="1" t="str">
        <f t="shared" si="45"/>
        <v>3562.5</v>
      </c>
      <c r="F245" s="1">
        <v>1500</v>
      </c>
      <c r="G245" s="1" t="str">
        <f t="shared" si="46"/>
        <v>93.78</v>
      </c>
      <c r="H245" s="1">
        <v>75</v>
      </c>
      <c r="I245" s="1" t="str">
        <f t="shared" si="47"/>
        <v>156.28</v>
      </c>
      <c r="J245" s="1" t="s">
        <v>275</v>
      </c>
      <c r="K245" s="1" t="s">
        <v>12</v>
      </c>
    </row>
    <row r="246" spans="1:11" ht="14.25">
      <c r="A246" s="7">
        <v>244</v>
      </c>
      <c r="B246" s="1" t="s">
        <v>667</v>
      </c>
      <c r="C246" s="1" t="s">
        <v>282</v>
      </c>
      <c r="D246" s="1" t="str">
        <f t="shared" si="44"/>
        <v>5387.56</v>
      </c>
      <c r="E246" s="1" t="str">
        <f t="shared" si="45"/>
        <v>3562.5</v>
      </c>
      <c r="F246" s="1">
        <v>1500</v>
      </c>
      <c r="G246" s="1" t="str">
        <f t="shared" si="46"/>
        <v>93.78</v>
      </c>
      <c r="H246" s="1">
        <v>75</v>
      </c>
      <c r="I246" s="1" t="str">
        <f t="shared" si="47"/>
        <v>156.28</v>
      </c>
      <c r="J246" s="1" t="s">
        <v>275</v>
      </c>
      <c r="K246" s="1" t="s">
        <v>12</v>
      </c>
    </row>
    <row r="247" spans="1:11" ht="14.25">
      <c r="A247" s="7">
        <v>245</v>
      </c>
      <c r="B247" s="1" t="s">
        <v>668</v>
      </c>
      <c r="C247" s="1" t="s">
        <v>283</v>
      </c>
      <c r="D247" s="1" t="str">
        <f>"2687.53"</f>
        <v>2687.53</v>
      </c>
      <c r="E247" s="1" t="str">
        <f>"1781.25"</f>
        <v>1781.25</v>
      </c>
      <c r="F247" s="1">
        <v>750</v>
      </c>
      <c r="G247" s="1" t="str">
        <f>"46.89"</f>
        <v>46.89</v>
      </c>
      <c r="H247" s="1" t="str">
        <f>"37.5"</f>
        <v>37.5</v>
      </c>
      <c r="I247" s="1" t="str">
        <f>"71.89"</f>
        <v>71.89</v>
      </c>
      <c r="J247" s="1" t="s">
        <v>275</v>
      </c>
      <c r="K247" s="1" t="s">
        <v>12</v>
      </c>
    </row>
    <row r="248" spans="1:11" ht="14.25">
      <c r="A248" s="7">
        <v>246</v>
      </c>
      <c r="B248" s="1" t="s">
        <v>669</v>
      </c>
      <c r="C248" s="1" t="s">
        <v>284</v>
      </c>
      <c r="D248" s="1" t="str">
        <f>"5425.06"</f>
        <v>5425.06</v>
      </c>
      <c r="E248" s="1" t="str">
        <f aca="true" t="shared" si="48" ref="E248:E263">"3562.5"</f>
        <v>3562.5</v>
      </c>
      <c r="F248" s="1">
        <v>1500</v>
      </c>
      <c r="G248" s="1" t="str">
        <f aca="true" t="shared" si="49" ref="G248:G263">"93.78"</f>
        <v>93.78</v>
      </c>
      <c r="H248" s="1" t="str">
        <f>"112.5"</f>
        <v>112.5</v>
      </c>
      <c r="I248" s="1" t="str">
        <f aca="true" t="shared" si="50" ref="I248:I263">"156.28"</f>
        <v>156.28</v>
      </c>
      <c r="J248" s="1" t="s">
        <v>285</v>
      </c>
      <c r="K248" s="1" t="s">
        <v>12</v>
      </c>
    </row>
    <row r="249" spans="1:11" ht="14.25">
      <c r="A249" s="7">
        <v>247</v>
      </c>
      <c r="B249" s="1" t="s">
        <v>670</v>
      </c>
      <c r="C249" s="1" t="s">
        <v>286</v>
      </c>
      <c r="D249" s="1" t="str">
        <f>"5425.06"</f>
        <v>5425.06</v>
      </c>
      <c r="E249" s="1" t="str">
        <f t="shared" si="48"/>
        <v>3562.5</v>
      </c>
      <c r="F249" s="1">
        <v>1500</v>
      </c>
      <c r="G249" s="1" t="str">
        <f t="shared" si="49"/>
        <v>93.78</v>
      </c>
      <c r="H249" s="1" t="str">
        <f>"112.5"</f>
        <v>112.5</v>
      </c>
      <c r="I249" s="1" t="str">
        <f t="shared" si="50"/>
        <v>156.28</v>
      </c>
      <c r="J249" s="1" t="s">
        <v>285</v>
      </c>
      <c r="K249" s="1" t="s">
        <v>12</v>
      </c>
    </row>
    <row r="250" spans="1:11" ht="14.25">
      <c r="A250" s="7">
        <v>248</v>
      </c>
      <c r="B250" s="1" t="s">
        <v>671</v>
      </c>
      <c r="C250" s="1" t="s">
        <v>287</v>
      </c>
      <c r="D250" s="1" t="str">
        <f>"5425.06"</f>
        <v>5425.06</v>
      </c>
      <c r="E250" s="1" t="str">
        <f t="shared" si="48"/>
        <v>3562.5</v>
      </c>
      <c r="F250" s="1">
        <v>1500</v>
      </c>
      <c r="G250" s="1" t="str">
        <f t="shared" si="49"/>
        <v>93.78</v>
      </c>
      <c r="H250" s="1" t="str">
        <f>"112.5"</f>
        <v>112.5</v>
      </c>
      <c r="I250" s="1" t="str">
        <f t="shared" si="50"/>
        <v>156.28</v>
      </c>
      <c r="J250" s="1" t="s">
        <v>285</v>
      </c>
      <c r="K250" s="1" t="s">
        <v>12</v>
      </c>
    </row>
    <row r="251" spans="1:11" ht="14.25">
      <c r="A251" s="7">
        <v>249</v>
      </c>
      <c r="B251" s="1" t="s">
        <v>672</v>
      </c>
      <c r="C251" s="1" t="s">
        <v>288</v>
      </c>
      <c r="D251" s="1" t="str">
        <f>"5425.06"</f>
        <v>5425.06</v>
      </c>
      <c r="E251" s="1" t="str">
        <f t="shared" si="48"/>
        <v>3562.5</v>
      </c>
      <c r="F251" s="1">
        <v>1500</v>
      </c>
      <c r="G251" s="1" t="str">
        <f t="shared" si="49"/>
        <v>93.78</v>
      </c>
      <c r="H251" s="1" t="str">
        <f>"112.5"</f>
        <v>112.5</v>
      </c>
      <c r="I251" s="1" t="str">
        <f t="shared" si="50"/>
        <v>156.28</v>
      </c>
      <c r="J251" s="1" t="s">
        <v>285</v>
      </c>
      <c r="K251" s="1" t="s">
        <v>12</v>
      </c>
    </row>
    <row r="252" spans="1:11" ht="14.25">
      <c r="A252" s="7">
        <v>250</v>
      </c>
      <c r="B252" s="1" t="s">
        <v>673</v>
      </c>
      <c r="C252" s="1" t="s">
        <v>289</v>
      </c>
      <c r="D252" s="1" t="str">
        <f>"5425.06"</f>
        <v>5425.06</v>
      </c>
      <c r="E252" s="1" t="str">
        <f t="shared" si="48"/>
        <v>3562.5</v>
      </c>
      <c r="F252" s="1">
        <v>1500</v>
      </c>
      <c r="G252" s="1" t="str">
        <f t="shared" si="49"/>
        <v>93.78</v>
      </c>
      <c r="H252" s="1" t="str">
        <f>"112.5"</f>
        <v>112.5</v>
      </c>
      <c r="I252" s="1" t="str">
        <f t="shared" si="50"/>
        <v>156.28</v>
      </c>
      <c r="J252" s="1" t="s">
        <v>285</v>
      </c>
      <c r="K252" s="1" t="s">
        <v>12</v>
      </c>
    </row>
    <row r="253" spans="1:11" ht="14.25">
      <c r="A253" s="7">
        <v>251</v>
      </c>
      <c r="B253" s="1" t="s">
        <v>674</v>
      </c>
      <c r="C253" s="1" t="s">
        <v>290</v>
      </c>
      <c r="D253" s="1" t="str">
        <f aca="true" t="shared" si="51" ref="D253:D263">"5350.06"</f>
        <v>5350.06</v>
      </c>
      <c r="E253" s="1" t="str">
        <f t="shared" si="48"/>
        <v>3562.5</v>
      </c>
      <c r="F253" s="1">
        <v>1500</v>
      </c>
      <c r="G253" s="1" t="str">
        <f t="shared" si="49"/>
        <v>93.78</v>
      </c>
      <c r="H253" s="1" t="str">
        <f aca="true" t="shared" si="52" ref="H253:H263">"37.5"</f>
        <v>37.5</v>
      </c>
      <c r="I253" s="1" t="str">
        <f t="shared" si="50"/>
        <v>156.28</v>
      </c>
      <c r="J253" s="1" t="s">
        <v>291</v>
      </c>
      <c r="K253" s="1" t="s">
        <v>12</v>
      </c>
    </row>
    <row r="254" spans="1:11" ht="14.25">
      <c r="A254" s="7">
        <v>252</v>
      </c>
      <c r="B254" s="1" t="s">
        <v>675</v>
      </c>
      <c r="C254" s="1" t="s">
        <v>292</v>
      </c>
      <c r="D254" s="1" t="str">
        <f t="shared" si="51"/>
        <v>5350.06</v>
      </c>
      <c r="E254" s="1" t="str">
        <f t="shared" si="48"/>
        <v>3562.5</v>
      </c>
      <c r="F254" s="1">
        <v>1500</v>
      </c>
      <c r="G254" s="1" t="str">
        <f t="shared" si="49"/>
        <v>93.78</v>
      </c>
      <c r="H254" s="1" t="str">
        <f t="shared" si="52"/>
        <v>37.5</v>
      </c>
      <c r="I254" s="1" t="str">
        <f t="shared" si="50"/>
        <v>156.28</v>
      </c>
      <c r="J254" s="1" t="s">
        <v>291</v>
      </c>
      <c r="K254" s="1" t="s">
        <v>12</v>
      </c>
    </row>
    <row r="255" spans="1:11" ht="14.25">
      <c r="A255" s="7">
        <v>253</v>
      </c>
      <c r="B255" s="1" t="s">
        <v>676</v>
      </c>
      <c r="C255" s="1" t="s">
        <v>293</v>
      </c>
      <c r="D255" s="1" t="str">
        <f t="shared" si="51"/>
        <v>5350.06</v>
      </c>
      <c r="E255" s="1" t="str">
        <f t="shared" si="48"/>
        <v>3562.5</v>
      </c>
      <c r="F255" s="1">
        <v>1500</v>
      </c>
      <c r="G255" s="1" t="str">
        <f t="shared" si="49"/>
        <v>93.78</v>
      </c>
      <c r="H255" s="1" t="str">
        <f t="shared" si="52"/>
        <v>37.5</v>
      </c>
      <c r="I255" s="1" t="str">
        <f t="shared" si="50"/>
        <v>156.28</v>
      </c>
      <c r="J255" s="1" t="s">
        <v>291</v>
      </c>
      <c r="K255" s="1" t="s">
        <v>12</v>
      </c>
    </row>
    <row r="256" spans="1:11" ht="14.25">
      <c r="A256" s="7">
        <v>254</v>
      </c>
      <c r="B256" s="1" t="s">
        <v>677</v>
      </c>
      <c r="C256" s="1" t="s">
        <v>294</v>
      </c>
      <c r="D256" s="1" t="str">
        <f t="shared" si="51"/>
        <v>5350.06</v>
      </c>
      <c r="E256" s="1" t="str">
        <f t="shared" si="48"/>
        <v>3562.5</v>
      </c>
      <c r="F256" s="1">
        <v>1500</v>
      </c>
      <c r="G256" s="1" t="str">
        <f t="shared" si="49"/>
        <v>93.78</v>
      </c>
      <c r="H256" s="1" t="str">
        <f t="shared" si="52"/>
        <v>37.5</v>
      </c>
      <c r="I256" s="1" t="str">
        <f t="shared" si="50"/>
        <v>156.28</v>
      </c>
      <c r="J256" s="1" t="s">
        <v>291</v>
      </c>
      <c r="K256" s="1" t="s">
        <v>12</v>
      </c>
    </row>
    <row r="257" spans="1:11" ht="14.25">
      <c r="A257" s="7">
        <v>255</v>
      </c>
      <c r="B257" s="1" t="s">
        <v>678</v>
      </c>
      <c r="C257" s="1" t="s">
        <v>295</v>
      </c>
      <c r="D257" s="1" t="str">
        <f t="shared" si="51"/>
        <v>5350.06</v>
      </c>
      <c r="E257" s="1" t="str">
        <f t="shared" si="48"/>
        <v>3562.5</v>
      </c>
      <c r="F257" s="1">
        <v>1500</v>
      </c>
      <c r="G257" s="1" t="str">
        <f t="shared" si="49"/>
        <v>93.78</v>
      </c>
      <c r="H257" s="1" t="str">
        <f t="shared" si="52"/>
        <v>37.5</v>
      </c>
      <c r="I257" s="1" t="str">
        <f t="shared" si="50"/>
        <v>156.28</v>
      </c>
      <c r="J257" s="1" t="s">
        <v>291</v>
      </c>
      <c r="K257" s="1" t="s">
        <v>12</v>
      </c>
    </row>
    <row r="258" spans="1:11" ht="14.25">
      <c r="A258" s="7">
        <v>256</v>
      </c>
      <c r="B258" s="1" t="s">
        <v>679</v>
      </c>
      <c r="C258" s="1" t="s">
        <v>296</v>
      </c>
      <c r="D258" s="1" t="str">
        <f t="shared" si="51"/>
        <v>5350.06</v>
      </c>
      <c r="E258" s="1" t="str">
        <f t="shared" si="48"/>
        <v>3562.5</v>
      </c>
      <c r="F258" s="1">
        <v>1500</v>
      </c>
      <c r="G258" s="1" t="str">
        <f t="shared" si="49"/>
        <v>93.78</v>
      </c>
      <c r="H258" s="1" t="str">
        <f t="shared" si="52"/>
        <v>37.5</v>
      </c>
      <c r="I258" s="1" t="str">
        <f t="shared" si="50"/>
        <v>156.28</v>
      </c>
      <c r="J258" s="1" t="s">
        <v>291</v>
      </c>
      <c r="K258" s="1" t="s">
        <v>12</v>
      </c>
    </row>
    <row r="259" spans="1:11" ht="14.25">
      <c r="A259" s="7">
        <v>257</v>
      </c>
      <c r="B259" s="1" t="s">
        <v>680</v>
      </c>
      <c r="C259" s="1" t="s">
        <v>297</v>
      </c>
      <c r="D259" s="1" t="str">
        <f t="shared" si="51"/>
        <v>5350.06</v>
      </c>
      <c r="E259" s="1" t="str">
        <f t="shared" si="48"/>
        <v>3562.5</v>
      </c>
      <c r="F259" s="1">
        <v>1500</v>
      </c>
      <c r="G259" s="1" t="str">
        <f t="shared" si="49"/>
        <v>93.78</v>
      </c>
      <c r="H259" s="1" t="str">
        <f t="shared" si="52"/>
        <v>37.5</v>
      </c>
      <c r="I259" s="1" t="str">
        <f t="shared" si="50"/>
        <v>156.28</v>
      </c>
      <c r="J259" s="1" t="s">
        <v>291</v>
      </c>
      <c r="K259" s="1" t="s">
        <v>12</v>
      </c>
    </row>
    <row r="260" spans="1:11" ht="14.25">
      <c r="A260" s="7">
        <v>258</v>
      </c>
      <c r="B260" s="1" t="s">
        <v>681</v>
      </c>
      <c r="C260" s="1" t="s">
        <v>298</v>
      </c>
      <c r="D260" s="1" t="str">
        <f t="shared" si="51"/>
        <v>5350.06</v>
      </c>
      <c r="E260" s="1" t="str">
        <f t="shared" si="48"/>
        <v>3562.5</v>
      </c>
      <c r="F260" s="1">
        <v>1500</v>
      </c>
      <c r="G260" s="1" t="str">
        <f t="shared" si="49"/>
        <v>93.78</v>
      </c>
      <c r="H260" s="1" t="str">
        <f t="shared" si="52"/>
        <v>37.5</v>
      </c>
      <c r="I260" s="1" t="str">
        <f t="shared" si="50"/>
        <v>156.28</v>
      </c>
      <c r="J260" s="1" t="s">
        <v>291</v>
      </c>
      <c r="K260" s="1" t="s">
        <v>12</v>
      </c>
    </row>
    <row r="261" spans="1:11" ht="14.25">
      <c r="A261" s="7">
        <v>259</v>
      </c>
      <c r="B261" s="1" t="s">
        <v>682</v>
      </c>
      <c r="C261" s="1" t="s">
        <v>299</v>
      </c>
      <c r="D261" s="1" t="str">
        <f t="shared" si="51"/>
        <v>5350.06</v>
      </c>
      <c r="E261" s="1" t="str">
        <f t="shared" si="48"/>
        <v>3562.5</v>
      </c>
      <c r="F261" s="1">
        <v>1500</v>
      </c>
      <c r="G261" s="1" t="str">
        <f t="shared" si="49"/>
        <v>93.78</v>
      </c>
      <c r="H261" s="1" t="str">
        <f t="shared" si="52"/>
        <v>37.5</v>
      </c>
      <c r="I261" s="1" t="str">
        <f t="shared" si="50"/>
        <v>156.28</v>
      </c>
      <c r="J261" s="1" t="s">
        <v>291</v>
      </c>
      <c r="K261" s="1" t="s">
        <v>12</v>
      </c>
    </row>
    <row r="262" spans="1:11" ht="14.25">
      <c r="A262" s="7">
        <v>260</v>
      </c>
      <c r="B262" s="1" t="s">
        <v>683</v>
      </c>
      <c r="C262" s="1" t="s">
        <v>300</v>
      </c>
      <c r="D262" s="1" t="str">
        <f t="shared" si="51"/>
        <v>5350.06</v>
      </c>
      <c r="E262" s="1" t="str">
        <f t="shared" si="48"/>
        <v>3562.5</v>
      </c>
      <c r="F262" s="1">
        <v>1500</v>
      </c>
      <c r="G262" s="1" t="str">
        <f t="shared" si="49"/>
        <v>93.78</v>
      </c>
      <c r="H262" s="1" t="str">
        <f t="shared" si="52"/>
        <v>37.5</v>
      </c>
      <c r="I262" s="1" t="str">
        <f t="shared" si="50"/>
        <v>156.28</v>
      </c>
      <c r="J262" s="1" t="s">
        <v>291</v>
      </c>
      <c r="K262" s="1" t="s">
        <v>12</v>
      </c>
    </row>
    <row r="263" spans="1:11" ht="14.25">
      <c r="A263" s="7">
        <v>261</v>
      </c>
      <c r="B263" s="1" t="s">
        <v>684</v>
      </c>
      <c r="C263" s="1" t="s">
        <v>301</v>
      </c>
      <c r="D263" s="1" t="str">
        <f t="shared" si="51"/>
        <v>5350.06</v>
      </c>
      <c r="E263" s="1" t="str">
        <f t="shared" si="48"/>
        <v>3562.5</v>
      </c>
      <c r="F263" s="1">
        <v>1500</v>
      </c>
      <c r="G263" s="1" t="str">
        <f t="shared" si="49"/>
        <v>93.78</v>
      </c>
      <c r="H263" s="1" t="str">
        <f t="shared" si="52"/>
        <v>37.5</v>
      </c>
      <c r="I263" s="1" t="str">
        <f t="shared" si="50"/>
        <v>156.28</v>
      </c>
      <c r="J263" s="1" t="s">
        <v>291</v>
      </c>
      <c r="K263" s="1" t="s">
        <v>12</v>
      </c>
    </row>
    <row r="264" spans="1:11" ht="14.25">
      <c r="A264" s="7">
        <v>262</v>
      </c>
      <c r="B264" s="1" t="s">
        <v>685</v>
      </c>
      <c r="C264" s="1" t="s">
        <v>302</v>
      </c>
      <c r="D264" s="1" t="str">
        <f>"4531.3"</f>
        <v>4531.3</v>
      </c>
      <c r="E264" s="1" t="str">
        <f>"2968.75"</f>
        <v>2968.75</v>
      </c>
      <c r="F264" s="1">
        <v>1250</v>
      </c>
      <c r="G264" s="1" t="str">
        <f>"78.15"</f>
        <v>78.15</v>
      </c>
      <c r="H264" s="1" t="str">
        <f>"93.75"</f>
        <v>93.75</v>
      </c>
      <c r="I264" s="1" t="str">
        <f>"140.65"</f>
        <v>140.65</v>
      </c>
      <c r="J264" s="1" t="s">
        <v>303</v>
      </c>
      <c r="K264" s="1" t="s">
        <v>12</v>
      </c>
    </row>
    <row r="265" spans="1:11" ht="14.25">
      <c r="A265" s="7">
        <v>263</v>
      </c>
      <c r="B265" s="1" t="s">
        <v>686</v>
      </c>
      <c r="C265" s="1" t="s">
        <v>304</v>
      </c>
      <c r="D265" s="1" t="str">
        <f>"4531.3"</f>
        <v>4531.3</v>
      </c>
      <c r="E265" s="1" t="str">
        <f>"2968.75"</f>
        <v>2968.75</v>
      </c>
      <c r="F265" s="1">
        <v>1250</v>
      </c>
      <c r="G265" s="1" t="str">
        <f>"78.15"</f>
        <v>78.15</v>
      </c>
      <c r="H265" s="1" t="str">
        <f>"93.75"</f>
        <v>93.75</v>
      </c>
      <c r="I265" s="1" t="str">
        <f>"140.65"</f>
        <v>140.65</v>
      </c>
      <c r="J265" s="1" t="s">
        <v>303</v>
      </c>
      <c r="K265" s="1" t="s">
        <v>12</v>
      </c>
    </row>
    <row r="266" spans="1:11" ht="14.25">
      <c r="A266" s="7">
        <v>264</v>
      </c>
      <c r="B266" s="1" t="s">
        <v>687</v>
      </c>
      <c r="C266" s="1" t="s">
        <v>305</v>
      </c>
      <c r="D266" s="1" t="str">
        <f>"5406.34"</f>
        <v>5406.34</v>
      </c>
      <c r="E266" s="1" t="str">
        <f>"3562.5"</f>
        <v>3562.5</v>
      </c>
      <c r="F266" s="1">
        <v>1500</v>
      </c>
      <c r="G266" s="1" t="str">
        <f aca="true" t="shared" si="53" ref="G266:H270">"93.78"</f>
        <v>93.78</v>
      </c>
      <c r="H266" s="1" t="str">
        <f t="shared" si="53"/>
        <v>93.78</v>
      </c>
      <c r="I266" s="1" t="str">
        <f>"156.28"</f>
        <v>156.28</v>
      </c>
      <c r="J266" s="1" t="s">
        <v>306</v>
      </c>
      <c r="K266" s="1" t="s">
        <v>12</v>
      </c>
    </row>
    <row r="267" spans="1:11" ht="14.25">
      <c r="A267" s="7">
        <v>265</v>
      </c>
      <c r="B267" s="1" t="s">
        <v>688</v>
      </c>
      <c r="C267" s="1" t="s">
        <v>307</v>
      </c>
      <c r="D267" s="1" t="str">
        <f>"5406.34"</f>
        <v>5406.34</v>
      </c>
      <c r="E267" s="1" t="str">
        <f>"3562.5"</f>
        <v>3562.5</v>
      </c>
      <c r="F267" s="1">
        <v>1500</v>
      </c>
      <c r="G267" s="1" t="str">
        <f t="shared" si="53"/>
        <v>93.78</v>
      </c>
      <c r="H267" s="1" t="str">
        <f t="shared" si="53"/>
        <v>93.78</v>
      </c>
      <c r="I267" s="1" t="str">
        <f>"156.28"</f>
        <v>156.28</v>
      </c>
      <c r="J267" s="1" t="s">
        <v>306</v>
      </c>
      <c r="K267" s="1" t="s">
        <v>12</v>
      </c>
    </row>
    <row r="268" spans="1:11" ht="14.25">
      <c r="A268" s="7">
        <v>266</v>
      </c>
      <c r="B268" s="1" t="s">
        <v>689</v>
      </c>
      <c r="C268" s="1" t="s">
        <v>308</v>
      </c>
      <c r="D268" s="1" t="str">
        <f>"5406.34"</f>
        <v>5406.34</v>
      </c>
      <c r="E268" s="1" t="str">
        <f>"3562.5"</f>
        <v>3562.5</v>
      </c>
      <c r="F268" s="1">
        <v>1500</v>
      </c>
      <c r="G268" s="1" t="str">
        <f t="shared" si="53"/>
        <v>93.78</v>
      </c>
      <c r="H268" s="1" t="str">
        <f t="shared" si="53"/>
        <v>93.78</v>
      </c>
      <c r="I268" s="1" t="str">
        <f>"156.28"</f>
        <v>156.28</v>
      </c>
      <c r="J268" s="1" t="s">
        <v>306</v>
      </c>
      <c r="K268" s="1" t="s">
        <v>12</v>
      </c>
    </row>
    <row r="269" spans="1:11" ht="14.25">
      <c r="A269" s="7">
        <v>267</v>
      </c>
      <c r="B269" s="1" t="s">
        <v>690</v>
      </c>
      <c r="C269" s="1" t="s">
        <v>309</v>
      </c>
      <c r="D269" s="1" t="str">
        <f>"5406.34"</f>
        <v>5406.34</v>
      </c>
      <c r="E269" s="1" t="str">
        <f>"3562.5"</f>
        <v>3562.5</v>
      </c>
      <c r="F269" s="1">
        <v>1500</v>
      </c>
      <c r="G269" s="1" t="str">
        <f t="shared" si="53"/>
        <v>93.78</v>
      </c>
      <c r="H269" s="1" t="str">
        <f t="shared" si="53"/>
        <v>93.78</v>
      </c>
      <c r="I269" s="1" t="str">
        <f>"156.28"</f>
        <v>156.28</v>
      </c>
      <c r="J269" s="1" t="s">
        <v>306</v>
      </c>
      <c r="K269" s="1" t="s">
        <v>12</v>
      </c>
    </row>
    <row r="270" spans="1:11" ht="14.25">
      <c r="A270" s="7">
        <v>268</v>
      </c>
      <c r="B270" s="1" t="s">
        <v>691</v>
      </c>
      <c r="C270" s="1" t="s">
        <v>310</v>
      </c>
      <c r="D270" s="1" t="str">
        <f>"5406.34"</f>
        <v>5406.34</v>
      </c>
      <c r="E270" s="1" t="str">
        <f>"3562.5"</f>
        <v>3562.5</v>
      </c>
      <c r="F270" s="1">
        <v>1500</v>
      </c>
      <c r="G270" s="1" t="str">
        <f t="shared" si="53"/>
        <v>93.78</v>
      </c>
      <c r="H270" s="1" t="str">
        <f t="shared" si="53"/>
        <v>93.78</v>
      </c>
      <c r="I270" s="1" t="str">
        <f>"156.28"</f>
        <v>156.28</v>
      </c>
      <c r="J270" s="1" t="s">
        <v>306</v>
      </c>
      <c r="K270" s="1" t="s">
        <v>12</v>
      </c>
    </row>
    <row r="271" spans="1:11" ht="14.25">
      <c r="A271" s="7">
        <v>269</v>
      </c>
      <c r="B271" s="1" t="s">
        <v>692</v>
      </c>
      <c r="C271" s="1" t="s">
        <v>311</v>
      </c>
      <c r="D271" s="1" t="str">
        <f>"4346.9"</f>
        <v>4346.9</v>
      </c>
      <c r="E271" s="1" t="str">
        <f>"2968.75"</f>
        <v>2968.75</v>
      </c>
      <c r="F271" s="1">
        <v>1250</v>
      </c>
      <c r="G271" s="1">
        <v>0</v>
      </c>
      <c r="H271" s="1">
        <v>0</v>
      </c>
      <c r="I271" s="1" t="str">
        <f>"128.15"</f>
        <v>128.15</v>
      </c>
      <c r="J271" s="1" t="s">
        <v>312</v>
      </c>
      <c r="K271" s="1" t="s">
        <v>12</v>
      </c>
    </row>
    <row r="272" spans="1:11" ht="14.25">
      <c r="A272" s="7">
        <v>270</v>
      </c>
      <c r="B272" s="1" t="s">
        <v>693</v>
      </c>
      <c r="C272" s="1" t="s">
        <v>313</v>
      </c>
      <c r="D272" s="1" t="str">
        <f>"5218.78"</f>
        <v>5218.78</v>
      </c>
      <c r="E272" s="1" t="str">
        <f>"3562.5"</f>
        <v>3562.5</v>
      </c>
      <c r="F272" s="1">
        <v>1500</v>
      </c>
      <c r="G272" s="1">
        <v>0</v>
      </c>
      <c r="H272" s="1">
        <v>0</v>
      </c>
      <c r="I272" s="1" t="str">
        <f>"156.28"</f>
        <v>156.28</v>
      </c>
      <c r="J272" s="1" t="s">
        <v>312</v>
      </c>
      <c r="K272" s="1" t="s">
        <v>12</v>
      </c>
    </row>
    <row r="273" spans="1:11" ht="14.25">
      <c r="A273" s="7">
        <v>271</v>
      </c>
      <c r="B273" s="1" t="s">
        <v>694</v>
      </c>
      <c r="C273" s="1" t="s">
        <v>314</v>
      </c>
      <c r="D273" s="1" t="str">
        <f>"5415.7"</f>
        <v>5415.7</v>
      </c>
      <c r="E273" s="1" t="str">
        <f>"3562.5"</f>
        <v>3562.5</v>
      </c>
      <c r="F273" s="1">
        <v>1500</v>
      </c>
      <c r="G273" s="1" t="str">
        <f>"93.78"</f>
        <v>93.78</v>
      </c>
      <c r="H273" s="1" t="str">
        <f>"103.14"</f>
        <v>103.14</v>
      </c>
      <c r="I273" s="1" t="str">
        <f>"156.28"</f>
        <v>156.28</v>
      </c>
      <c r="J273" s="1" t="s">
        <v>315</v>
      </c>
      <c r="K273" s="1" t="s">
        <v>12</v>
      </c>
    </row>
    <row r="274" spans="1:11" ht="14.25">
      <c r="A274" s="7">
        <v>272</v>
      </c>
      <c r="B274" s="1" t="s">
        <v>695</v>
      </c>
      <c r="C274" s="1" t="s">
        <v>316</v>
      </c>
      <c r="D274" s="1" t="str">
        <f>"5565.7"</f>
        <v>5565.7</v>
      </c>
      <c r="E274" s="1" t="str">
        <f>"3562.5"</f>
        <v>3562.5</v>
      </c>
      <c r="F274" s="1">
        <v>1500</v>
      </c>
      <c r="G274" s="1" t="str">
        <f>"93.78"</f>
        <v>93.78</v>
      </c>
      <c r="H274" s="1" t="str">
        <f>"253.14"</f>
        <v>253.14</v>
      </c>
      <c r="I274" s="1" t="str">
        <f>"156.28"</f>
        <v>156.28</v>
      </c>
      <c r="J274" s="1" t="s">
        <v>317</v>
      </c>
      <c r="K274" s="1" t="s">
        <v>12</v>
      </c>
    </row>
    <row r="275" spans="1:11" ht="14.25">
      <c r="A275" s="7">
        <v>273</v>
      </c>
      <c r="B275" s="1" t="s">
        <v>696</v>
      </c>
      <c r="C275" s="1" t="s">
        <v>318</v>
      </c>
      <c r="D275" s="1" t="str">
        <f>"1846.9"</f>
        <v>1846.9</v>
      </c>
      <c r="E275" s="1" t="str">
        <f>"1187.5"</f>
        <v>1187.5</v>
      </c>
      <c r="F275" s="1">
        <v>500</v>
      </c>
      <c r="G275" s="1" t="str">
        <f>"31.26"</f>
        <v>31.26</v>
      </c>
      <c r="H275" s="1" t="str">
        <f>"84.38"</f>
        <v>84.38</v>
      </c>
      <c r="I275" s="1" t="str">
        <f>"43.76"</f>
        <v>43.76</v>
      </c>
      <c r="J275" s="1" t="s">
        <v>317</v>
      </c>
      <c r="K275" s="1" t="s">
        <v>12</v>
      </c>
    </row>
    <row r="276" spans="1:11" ht="14.25">
      <c r="A276" s="7">
        <v>274</v>
      </c>
      <c r="B276" s="1" t="s">
        <v>697</v>
      </c>
      <c r="C276" s="1" t="s">
        <v>319</v>
      </c>
      <c r="D276" s="1" t="str">
        <f>"5565.7"</f>
        <v>5565.7</v>
      </c>
      <c r="E276" s="1" t="str">
        <f>"3562.5"</f>
        <v>3562.5</v>
      </c>
      <c r="F276" s="1">
        <v>1500</v>
      </c>
      <c r="G276" s="1" t="str">
        <f>"93.78"</f>
        <v>93.78</v>
      </c>
      <c r="H276" s="1" t="str">
        <f>"253.14"</f>
        <v>253.14</v>
      </c>
      <c r="I276" s="1" t="str">
        <f>"156.28"</f>
        <v>156.28</v>
      </c>
      <c r="J276" s="1" t="s">
        <v>317</v>
      </c>
      <c r="K276" s="1" t="s">
        <v>12</v>
      </c>
    </row>
    <row r="277" spans="1:11" ht="14.25">
      <c r="A277" s="7">
        <v>275</v>
      </c>
      <c r="B277" s="1" t="s">
        <v>698</v>
      </c>
      <c r="C277" s="1" t="s">
        <v>320</v>
      </c>
      <c r="D277" s="1" t="str">
        <f>"5565.7"</f>
        <v>5565.7</v>
      </c>
      <c r="E277" s="1" t="str">
        <f>"3562.5"</f>
        <v>3562.5</v>
      </c>
      <c r="F277" s="1">
        <v>1500</v>
      </c>
      <c r="G277" s="1" t="str">
        <f>"93.78"</f>
        <v>93.78</v>
      </c>
      <c r="H277" s="1" t="str">
        <f>"253.14"</f>
        <v>253.14</v>
      </c>
      <c r="I277" s="1" t="str">
        <f>"156.28"</f>
        <v>156.28</v>
      </c>
      <c r="J277" s="1" t="s">
        <v>317</v>
      </c>
      <c r="K277" s="1" t="s">
        <v>12</v>
      </c>
    </row>
    <row r="278" spans="1:11" ht="14.25">
      <c r="A278" s="7">
        <v>276</v>
      </c>
      <c r="B278" s="1" t="s">
        <v>699</v>
      </c>
      <c r="C278" s="1" t="s">
        <v>321</v>
      </c>
      <c r="D278" s="1" t="str">
        <f>"1846.9"</f>
        <v>1846.9</v>
      </c>
      <c r="E278" s="1" t="str">
        <f>"1187.5"</f>
        <v>1187.5</v>
      </c>
      <c r="F278" s="1">
        <v>500</v>
      </c>
      <c r="G278" s="1" t="str">
        <f>"31.26"</f>
        <v>31.26</v>
      </c>
      <c r="H278" s="1" t="str">
        <f>"84.38"</f>
        <v>84.38</v>
      </c>
      <c r="I278" s="1" t="str">
        <f>"43.76"</f>
        <v>43.76</v>
      </c>
      <c r="J278" s="1" t="s">
        <v>317</v>
      </c>
      <c r="K278" s="1" t="s">
        <v>12</v>
      </c>
    </row>
    <row r="279" spans="1:11" ht="14.25">
      <c r="A279" s="7">
        <v>277</v>
      </c>
      <c r="B279" s="1" t="s">
        <v>700</v>
      </c>
      <c r="C279" s="1" t="s">
        <v>322</v>
      </c>
      <c r="D279" s="1" t="str">
        <f>"917.2"</f>
        <v>917.2</v>
      </c>
      <c r="E279" s="1" t="str">
        <f>"593.75"</f>
        <v>593.75</v>
      </c>
      <c r="F279" s="1">
        <v>250</v>
      </c>
      <c r="G279" s="1" t="str">
        <f>"15.63"</f>
        <v>15.63</v>
      </c>
      <c r="H279" s="1" t="str">
        <f>"42.19"</f>
        <v>42.19</v>
      </c>
      <c r="I279" s="1" t="str">
        <f>"15.63"</f>
        <v>15.63</v>
      </c>
      <c r="J279" s="1" t="s">
        <v>317</v>
      </c>
      <c r="K279" s="1" t="s">
        <v>12</v>
      </c>
    </row>
    <row r="280" spans="1:11" ht="14.25">
      <c r="A280" s="7">
        <v>278</v>
      </c>
      <c r="B280" s="1" t="s">
        <v>701</v>
      </c>
      <c r="C280" s="1" t="s">
        <v>323</v>
      </c>
      <c r="D280" s="1" t="str">
        <f>"5396.92"</f>
        <v>5396.92</v>
      </c>
      <c r="E280" s="1" t="str">
        <f>"3562.5"</f>
        <v>3562.5</v>
      </c>
      <c r="F280" s="1">
        <v>1500</v>
      </c>
      <c r="G280" s="1" t="str">
        <f>"93.78"</f>
        <v>93.78</v>
      </c>
      <c r="H280" s="1" t="str">
        <f>"84.36"</f>
        <v>84.36</v>
      </c>
      <c r="I280" s="1" t="str">
        <f>"156.28"</f>
        <v>156.28</v>
      </c>
      <c r="J280" s="1" t="s">
        <v>324</v>
      </c>
      <c r="K280" s="1" t="s">
        <v>12</v>
      </c>
    </row>
    <row r="281" spans="1:11" ht="14.25">
      <c r="A281" s="7">
        <v>279</v>
      </c>
      <c r="B281" s="1" t="s">
        <v>702</v>
      </c>
      <c r="C281" s="1" t="s">
        <v>325</v>
      </c>
      <c r="D281" s="1" t="str">
        <f>"5509.42"</f>
        <v>5509.42</v>
      </c>
      <c r="E281" s="1" t="str">
        <f>"3562.5"</f>
        <v>3562.5</v>
      </c>
      <c r="F281" s="1">
        <v>1500</v>
      </c>
      <c r="G281" s="1" t="str">
        <f>"93.78"</f>
        <v>93.78</v>
      </c>
      <c r="H281" s="1" t="str">
        <f>"196.86"</f>
        <v>196.86</v>
      </c>
      <c r="I281" s="1" t="str">
        <f>"156.28"</f>
        <v>156.28</v>
      </c>
      <c r="J281" s="1" t="s">
        <v>326</v>
      </c>
      <c r="K281" s="1" t="s">
        <v>12</v>
      </c>
    </row>
    <row r="282" spans="1:11" ht="14.25">
      <c r="A282" s="7">
        <v>280</v>
      </c>
      <c r="B282" s="1" t="s">
        <v>703</v>
      </c>
      <c r="C282" s="1" t="s">
        <v>327</v>
      </c>
      <c r="D282" s="1" t="str">
        <f>"1828.14"</f>
        <v>1828.14</v>
      </c>
      <c r="E282" s="1" t="str">
        <f>"1187.5"</f>
        <v>1187.5</v>
      </c>
      <c r="F282" s="1">
        <v>500</v>
      </c>
      <c r="G282" s="1" t="str">
        <f>"31.26"</f>
        <v>31.26</v>
      </c>
      <c r="H282" s="1" t="str">
        <f>"65.62"</f>
        <v>65.62</v>
      </c>
      <c r="I282" s="1" t="str">
        <f>"43.76"</f>
        <v>43.76</v>
      </c>
      <c r="J282" s="1" t="s">
        <v>326</v>
      </c>
      <c r="K282" s="1" t="s">
        <v>12</v>
      </c>
    </row>
    <row r="283" spans="1:11" ht="14.25">
      <c r="A283" s="7">
        <v>281</v>
      </c>
      <c r="B283" s="1" t="s">
        <v>704</v>
      </c>
      <c r="C283" s="1" t="s">
        <v>263</v>
      </c>
      <c r="D283" s="1" t="str">
        <f>"5509.42"</f>
        <v>5509.42</v>
      </c>
      <c r="E283" s="1" t="str">
        <f>"3562.5"</f>
        <v>3562.5</v>
      </c>
      <c r="F283" s="1">
        <v>1500</v>
      </c>
      <c r="G283" s="1" t="str">
        <f>"93.78"</f>
        <v>93.78</v>
      </c>
      <c r="H283" s="1" t="str">
        <f>"196.86"</f>
        <v>196.86</v>
      </c>
      <c r="I283" s="1" t="str">
        <f>"156.28"</f>
        <v>156.28</v>
      </c>
      <c r="J283" s="1" t="s">
        <v>326</v>
      </c>
      <c r="K283" s="1" t="s">
        <v>12</v>
      </c>
    </row>
    <row r="284" spans="1:11" ht="14.25">
      <c r="A284" s="7">
        <v>282</v>
      </c>
      <c r="B284" s="1" t="s">
        <v>705</v>
      </c>
      <c r="C284" s="1" t="s">
        <v>328</v>
      </c>
      <c r="D284" s="1" t="str">
        <f>"5509.42"</f>
        <v>5509.42</v>
      </c>
      <c r="E284" s="1" t="str">
        <f>"3562.5"</f>
        <v>3562.5</v>
      </c>
      <c r="F284" s="1">
        <v>1500</v>
      </c>
      <c r="G284" s="1" t="str">
        <f>"93.78"</f>
        <v>93.78</v>
      </c>
      <c r="H284" s="1" t="str">
        <f>"196.86"</f>
        <v>196.86</v>
      </c>
      <c r="I284" s="1" t="str">
        <f>"156.28"</f>
        <v>156.28</v>
      </c>
      <c r="J284" s="1" t="s">
        <v>326</v>
      </c>
      <c r="K284" s="1" t="s">
        <v>12</v>
      </c>
    </row>
    <row r="285" spans="1:11" ht="14.25">
      <c r="A285" s="7">
        <v>283</v>
      </c>
      <c r="B285" s="1" t="s">
        <v>706</v>
      </c>
      <c r="C285" s="1" t="s">
        <v>329</v>
      </c>
      <c r="D285" s="1" t="str">
        <f>"907.82"</f>
        <v>907.82</v>
      </c>
      <c r="E285" s="1" t="str">
        <f>"593.75"</f>
        <v>593.75</v>
      </c>
      <c r="F285" s="1">
        <v>250</v>
      </c>
      <c r="G285" s="1" t="str">
        <f>"15.63"</f>
        <v>15.63</v>
      </c>
      <c r="H285" s="1" t="str">
        <f>"32.81"</f>
        <v>32.81</v>
      </c>
      <c r="I285" s="1" t="str">
        <f>"15.63"</f>
        <v>15.63</v>
      </c>
      <c r="J285" s="1" t="s">
        <v>326</v>
      </c>
      <c r="K285" s="1" t="s">
        <v>12</v>
      </c>
    </row>
    <row r="286" spans="1:11" ht="14.25">
      <c r="A286" s="7">
        <v>284</v>
      </c>
      <c r="B286" s="1" t="s">
        <v>707</v>
      </c>
      <c r="C286" s="1" t="s">
        <v>330</v>
      </c>
      <c r="D286" s="1" t="str">
        <f aca="true" t="shared" si="54" ref="D286:D292">"5509.42"</f>
        <v>5509.42</v>
      </c>
      <c r="E286" s="1" t="str">
        <f aca="true" t="shared" si="55" ref="E286:E292">"3562.5"</f>
        <v>3562.5</v>
      </c>
      <c r="F286" s="1">
        <v>1500</v>
      </c>
      <c r="G286" s="1" t="str">
        <f aca="true" t="shared" si="56" ref="G286:G292">"93.78"</f>
        <v>93.78</v>
      </c>
      <c r="H286" s="1" t="str">
        <f aca="true" t="shared" si="57" ref="H286:H292">"196.86"</f>
        <v>196.86</v>
      </c>
      <c r="I286" s="1" t="str">
        <f aca="true" t="shared" si="58" ref="I286:I292">"156.28"</f>
        <v>156.28</v>
      </c>
      <c r="J286" s="1" t="s">
        <v>326</v>
      </c>
      <c r="K286" s="1" t="s">
        <v>12</v>
      </c>
    </row>
    <row r="287" spans="1:11" ht="14.25">
      <c r="A287" s="7">
        <v>285</v>
      </c>
      <c r="B287" s="1" t="s">
        <v>708</v>
      </c>
      <c r="C287" s="1" t="s">
        <v>331</v>
      </c>
      <c r="D287" s="1" t="str">
        <f t="shared" si="54"/>
        <v>5509.42</v>
      </c>
      <c r="E287" s="1" t="str">
        <f t="shared" si="55"/>
        <v>3562.5</v>
      </c>
      <c r="F287" s="1">
        <v>1500</v>
      </c>
      <c r="G287" s="1" t="str">
        <f t="shared" si="56"/>
        <v>93.78</v>
      </c>
      <c r="H287" s="1" t="str">
        <f t="shared" si="57"/>
        <v>196.86</v>
      </c>
      <c r="I287" s="1" t="str">
        <f t="shared" si="58"/>
        <v>156.28</v>
      </c>
      <c r="J287" s="1" t="s">
        <v>326</v>
      </c>
      <c r="K287" s="1" t="s">
        <v>12</v>
      </c>
    </row>
    <row r="288" spans="1:11" ht="14.25">
      <c r="A288" s="7">
        <v>286</v>
      </c>
      <c r="B288" s="1" t="s">
        <v>709</v>
      </c>
      <c r="C288" s="1" t="s">
        <v>332</v>
      </c>
      <c r="D288" s="1" t="str">
        <f t="shared" si="54"/>
        <v>5509.42</v>
      </c>
      <c r="E288" s="1" t="str">
        <f t="shared" si="55"/>
        <v>3562.5</v>
      </c>
      <c r="F288" s="1">
        <v>1500</v>
      </c>
      <c r="G288" s="1" t="str">
        <f t="shared" si="56"/>
        <v>93.78</v>
      </c>
      <c r="H288" s="1" t="str">
        <f t="shared" si="57"/>
        <v>196.86</v>
      </c>
      <c r="I288" s="1" t="str">
        <f t="shared" si="58"/>
        <v>156.28</v>
      </c>
      <c r="J288" s="1" t="s">
        <v>326</v>
      </c>
      <c r="K288" s="1" t="s">
        <v>12</v>
      </c>
    </row>
    <row r="289" spans="1:11" ht="14.25">
      <c r="A289" s="7">
        <v>287</v>
      </c>
      <c r="B289" s="1" t="s">
        <v>710</v>
      </c>
      <c r="C289" s="1" t="s">
        <v>333</v>
      </c>
      <c r="D289" s="1" t="str">
        <f t="shared" si="54"/>
        <v>5509.42</v>
      </c>
      <c r="E289" s="1" t="str">
        <f t="shared" si="55"/>
        <v>3562.5</v>
      </c>
      <c r="F289" s="1">
        <v>1500</v>
      </c>
      <c r="G289" s="1" t="str">
        <f t="shared" si="56"/>
        <v>93.78</v>
      </c>
      <c r="H289" s="1" t="str">
        <f t="shared" si="57"/>
        <v>196.86</v>
      </c>
      <c r="I289" s="1" t="str">
        <f t="shared" si="58"/>
        <v>156.28</v>
      </c>
      <c r="J289" s="1" t="s">
        <v>326</v>
      </c>
      <c r="K289" s="1" t="s">
        <v>12</v>
      </c>
    </row>
    <row r="290" spans="1:11" ht="14.25">
      <c r="A290" s="7">
        <v>288</v>
      </c>
      <c r="B290" s="1" t="s">
        <v>711</v>
      </c>
      <c r="C290" s="1" t="s">
        <v>334</v>
      </c>
      <c r="D290" s="1" t="str">
        <f t="shared" si="54"/>
        <v>5509.42</v>
      </c>
      <c r="E290" s="1" t="str">
        <f t="shared" si="55"/>
        <v>3562.5</v>
      </c>
      <c r="F290" s="1">
        <v>1500</v>
      </c>
      <c r="G290" s="1" t="str">
        <f t="shared" si="56"/>
        <v>93.78</v>
      </c>
      <c r="H290" s="1" t="str">
        <f t="shared" si="57"/>
        <v>196.86</v>
      </c>
      <c r="I290" s="1" t="str">
        <f t="shared" si="58"/>
        <v>156.28</v>
      </c>
      <c r="J290" s="1" t="s">
        <v>326</v>
      </c>
      <c r="K290" s="1" t="s">
        <v>12</v>
      </c>
    </row>
    <row r="291" spans="1:11" ht="14.25">
      <c r="A291" s="7">
        <v>289</v>
      </c>
      <c r="B291" s="1" t="s">
        <v>712</v>
      </c>
      <c r="C291" s="1" t="s">
        <v>335</v>
      </c>
      <c r="D291" s="1" t="str">
        <f t="shared" si="54"/>
        <v>5509.42</v>
      </c>
      <c r="E291" s="1" t="str">
        <f t="shared" si="55"/>
        <v>3562.5</v>
      </c>
      <c r="F291" s="1">
        <v>1500</v>
      </c>
      <c r="G291" s="1" t="str">
        <f t="shared" si="56"/>
        <v>93.78</v>
      </c>
      <c r="H291" s="1" t="str">
        <f t="shared" si="57"/>
        <v>196.86</v>
      </c>
      <c r="I291" s="1" t="str">
        <f t="shared" si="58"/>
        <v>156.28</v>
      </c>
      <c r="J291" s="1" t="s">
        <v>326</v>
      </c>
      <c r="K291" s="1" t="s">
        <v>12</v>
      </c>
    </row>
    <row r="292" spans="1:11" ht="14.25">
      <c r="A292" s="7">
        <v>290</v>
      </c>
      <c r="B292" s="1" t="s">
        <v>713</v>
      </c>
      <c r="C292" s="1" t="s">
        <v>336</v>
      </c>
      <c r="D292" s="1" t="str">
        <f t="shared" si="54"/>
        <v>5509.42</v>
      </c>
      <c r="E292" s="1" t="str">
        <f t="shared" si="55"/>
        <v>3562.5</v>
      </c>
      <c r="F292" s="1">
        <v>1500</v>
      </c>
      <c r="G292" s="1" t="str">
        <f t="shared" si="56"/>
        <v>93.78</v>
      </c>
      <c r="H292" s="1" t="str">
        <f t="shared" si="57"/>
        <v>196.86</v>
      </c>
      <c r="I292" s="1" t="str">
        <f t="shared" si="58"/>
        <v>156.28</v>
      </c>
      <c r="J292" s="1" t="s">
        <v>326</v>
      </c>
      <c r="K292" s="1" t="s">
        <v>12</v>
      </c>
    </row>
    <row r="293" spans="1:11" ht="14.25">
      <c r="A293" s="7">
        <v>291</v>
      </c>
      <c r="B293" s="1" t="s">
        <v>714</v>
      </c>
      <c r="C293" s="1" t="s">
        <v>337</v>
      </c>
      <c r="D293" s="1" t="str">
        <f>"4589.1"</f>
        <v>4589.1</v>
      </c>
      <c r="E293" s="1" t="str">
        <f>"2968.75"</f>
        <v>2968.75</v>
      </c>
      <c r="F293" s="1">
        <v>1250</v>
      </c>
      <c r="G293" s="1" t="str">
        <f>"78.15"</f>
        <v>78.15</v>
      </c>
      <c r="H293" s="1" t="str">
        <f>"164.05"</f>
        <v>164.05</v>
      </c>
      <c r="I293" s="1" t="str">
        <f>"128.15"</f>
        <v>128.15</v>
      </c>
      <c r="J293" s="1" t="s">
        <v>326</v>
      </c>
      <c r="K293" s="1" t="s">
        <v>12</v>
      </c>
    </row>
    <row r="294" spans="1:11" ht="14.25">
      <c r="A294" s="7">
        <v>292</v>
      </c>
      <c r="B294" s="1" t="s">
        <v>715</v>
      </c>
      <c r="C294" s="1" t="s">
        <v>338</v>
      </c>
      <c r="D294" s="1" t="str">
        <f>"3637.56"</f>
        <v>3637.56</v>
      </c>
      <c r="E294" s="1">
        <v>2375</v>
      </c>
      <c r="F294" s="1">
        <v>1000</v>
      </c>
      <c r="G294" s="1" t="str">
        <f>"62.52"</f>
        <v>62.52</v>
      </c>
      <c r="H294" s="1" t="str">
        <f>"87.52"</f>
        <v>87.52</v>
      </c>
      <c r="I294" s="1" t="str">
        <f>"112.52"</f>
        <v>112.52</v>
      </c>
      <c r="J294" s="1" t="s">
        <v>339</v>
      </c>
      <c r="K294" s="1" t="s">
        <v>12</v>
      </c>
    </row>
    <row r="295" spans="1:11" ht="14.25">
      <c r="A295" s="7">
        <v>293</v>
      </c>
      <c r="B295" s="1" t="s">
        <v>716</v>
      </c>
      <c r="C295" s="1" t="s">
        <v>340</v>
      </c>
      <c r="D295" s="1" t="str">
        <f>"3637.56"</f>
        <v>3637.56</v>
      </c>
      <c r="E295" s="1">
        <v>2375</v>
      </c>
      <c r="F295" s="1">
        <v>1000</v>
      </c>
      <c r="G295" s="1" t="str">
        <f>"62.52"</f>
        <v>62.52</v>
      </c>
      <c r="H295" s="1" t="str">
        <f>"87.52"</f>
        <v>87.52</v>
      </c>
      <c r="I295" s="1" t="str">
        <f>"112.52"</f>
        <v>112.52</v>
      </c>
      <c r="J295" s="1" t="s">
        <v>339</v>
      </c>
      <c r="K295" s="1" t="s">
        <v>12</v>
      </c>
    </row>
    <row r="296" spans="1:11" ht="14.25">
      <c r="A296" s="7">
        <v>294</v>
      </c>
      <c r="B296" s="1" t="s">
        <v>717</v>
      </c>
      <c r="C296" s="1" t="s">
        <v>341</v>
      </c>
      <c r="D296" s="1" t="str">
        <f aca="true" t="shared" si="59" ref="D296:D310">"896.89"</f>
        <v>896.89</v>
      </c>
      <c r="E296" s="1" t="str">
        <f aca="true" t="shared" si="60" ref="E296:E310">"593.75"</f>
        <v>593.75</v>
      </c>
      <c r="F296" s="1">
        <v>250</v>
      </c>
      <c r="G296" s="1" t="str">
        <f aca="true" t="shared" si="61" ref="G296:G310">"15.63"</f>
        <v>15.63</v>
      </c>
      <c r="H296" s="1" t="str">
        <f aca="true" t="shared" si="62" ref="H296:H310">"21.88"</f>
        <v>21.88</v>
      </c>
      <c r="I296" s="1" t="str">
        <f aca="true" t="shared" si="63" ref="I296:I310">"15.63"</f>
        <v>15.63</v>
      </c>
      <c r="J296" s="1" t="s">
        <v>339</v>
      </c>
      <c r="K296" s="1" t="s">
        <v>12</v>
      </c>
    </row>
    <row r="297" spans="1:11" ht="14.25">
      <c r="A297" s="7">
        <v>295</v>
      </c>
      <c r="B297" s="1" t="s">
        <v>718</v>
      </c>
      <c r="C297" s="1" t="s">
        <v>342</v>
      </c>
      <c r="D297" s="1" t="str">
        <f t="shared" si="59"/>
        <v>896.89</v>
      </c>
      <c r="E297" s="1" t="str">
        <f t="shared" si="60"/>
        <v>593.75</v>
      </c>
      <c r="F297" s="1">
        <v>250</v>
      </c>
      <c r="G297" s="1" t="str">
        <f t="shared" si="61"/>
        <v>15.63</v>
      </c>
      <c r="H297" s="1" t="str">
        <f t="shared" si="62"/>
        <v>21.88</v>
      </c>
      <c r="I297" s="1" t="str">
        <f t="shared" si="63"/>
        <v>15.63</v>
      </c>
      <c r="J297" s="1" t="s">
        <v>339</v>
      </c>
      <c r="K297" s="1" t="s">
        <v>12</v>
      </c>
    </row>
    <row r="298" spans="1:11" ht="14.25">
      <c r="A298" s="7">
        <v>296</v>
      </c>
      <c r="B298" s="1" t="s">
        <v>719</v>
      </c>
      <c r="C298" s="1" t="s">
        <v>343</v>
      </c>
      <c r="D298" s="1" t="str">
        <f t="shared" si="59"/>
        <v>896.89</v>
      </c>
      <c r="E298" s="1" t="str">
        <f t="shared" si="60"/>
        <v>593.75</v>
      </c>
      <c r="F298" s="1">
        <v>250</v>
      </c>
      <c r="G298" s="1" t="str">
        <f t="shared" si="61"/>
        <v>15.63</v>
      </c>
      <c r="H298" s="1" t="str">
        <f t="shared" si="62"/>
        <v>21.88</v>
      </c>
      <c r="I298" s="1" t="str">
        <f t="shared" si="63"/>
        <v>15.63</v>
      </c>
      <c r="J298" s="1" t="s">
        <v>339</v>
      </c>
      <c r="K298" s="1" t="s">
        <v>12</v>
      </c>
    </row>
    <row r="299" spans="1:11" ht="14.25">
      <c r="A299" s="7">
        <v>297</v>
      </c>
      <c r="B299" s="1" t="s">
        <v>720</v>
      </c>
      <c r="C299" s="1" t="s">
        <v>344</v>
      </c>
      <c r="D299" s="1" t="str">
        <f t="shared" si="59"/>
        <v>896.89</v>
      </c>
      <c r="E299" s="1" t="str">
        <f t="shared" si="60"/>
        <v>593.75</v>
      </c>
      <c r="F299" s="1">
        <v>250</v>
      </c>
      <c r="G299" s="1" t="str">
        <f t="shared" si="61"/>
        <v>15.63</v>
      </c>
      <c r="H299" s="1" t="str">
        <f t="shared" si="62"/>
        <v>21.88</v>
      </c>
      <c r="I299" s="1" t="str">
        <f t="shared" si="63"/>
        <v>15.63</v>
      </c>
      <c r="J299" s="1" t="s">
        <v>339</v>
      </c>
      <c r="K299" s="1" t="s">
        <v>12</v>
      </c>
    </row>
    <row r="300" spans="1:11" ht="14.25">
      <c r="A300" s="7">
        <v>298</v>
      </c>
      <c r="B300" s="1" t="s">
        <v>721</v>
      </c>
      <c r="C300" s="1" t="s">
        <v>345</v>
      </c>
      <c r="D300" s="1" t="str">
        <f t="shared" si="59"/>
        <v>896.89</v>
      </c>
      <c r="E300" s="1" t="str">
        <f t="shared" si="60"/>
        <v>593.75</v>
      </c>
      <c r="F300" s="1">
        <v>250</v>
      </c>
      <c r="G300" s="1" t="str">
        <f t="shared" si="61"/>
        <v>15.63</v>
      </c>
      <c r="H300" s="1" t="str">
        <f t="shared" si="62"/>
        <v>21.88</v>
      </c>
      <c r="I300" s="1" t="str">
        <f t="shared" si="63"/>
        <v>15.63</v>
      </c>
      <c r="J300" s="1" t="s">
        <v>339</v>
      </c>
      <c r="K300" s="1" t="s">
        <v>12</v>
      </c>
    </row>
    <row r="301" spans="1:11" ht="14.25">
      <c r="A301" s="7">
        <v>299</v>
      </c>
      <c r="B301" s="1" t="s">
        <v>722</v>
      </c>
      <c r="C301" s="1" t="s">
        <v>346</v>
      </c>
      <c r="D301" s="1" t="str">
        <f t="shared" si="59"/>
        <v>896.89</v>
      </c>
      <c r="E301" s="1" t="str">
        <f t="shared" si="60"/>
        <v>593.75</v>
      </c>
      <c r="F301" s="1">
        <v>250</v>
      </c>
      <c r="G301" s="1" t="str">
        <f t="shared" si="61"/>
        <v>15.63</v>
      </c>
      <c r="H301" s="1" t="str">
        <f t="shared" si="62"/>
        <v>21.88</v>
      </c>
      <c r="I301" s="1" t="str">
        <f t="shared" si="63"/>
        <v>15.63</v>
      </c>
      <c r="J301" s="1" t="s">
        <v>339</v>
      </c>
      <c r="K301" s="1" t="s">
        <v>12</v>
      </c>
    </row>
    <row r="302" spans="1:11" ht="14.25">
      <c r="A302" s="7">
        <v>300</v>
      </c>
      <c r="B302" s="1" t="s">
        <v>723</v>
      </c>
      <c r="C302" s="1" t="s">
        <v>347</v>
      </c>
      <c r="D302" s="1" t="str">
        <f t="shared" si="59"/>
        <v>896.89</v>
      </c>
      <c r="E302" s="1" t="str">
        <f t="shared" si="60"/>
        <v>593.75</v>
      </c>
      <c r="F302" s="1">
        <v>250</v>
      </c>
      <c r="G302" s="1" t="str">
        <f t="shared" si="61"/>
        <v>15.63</v>
      </c>
      <c r="H302" s="1" t="str">
        <f t="shared" si="62"/>
        <v>21.88</v>
      </c>
      <c r="I302" s="1" t="str">
        <f t="shared" si="63"/>
        <v>15.63</v>
      </c>
      <c r="J302" s="1" t="s">
        <v>339</v>
      </c>
      <c r="K302" s="1" t="s">
        <v>12</v>
      </c>
    </row>
    <row r="303" spans="1:11" ht="14.25">
      <c r="A303" s="7">
        <v>301</v>
      </c>
      <c r="B303" s="1" t="s">
        <v>724</v>
      </c>
      <c r="C303" s="1" t="s">
        <v>348</v>
      </c>
      <c r="D303" s="1" t="str">
        <f t="shared" si="59"/>
        <v>896.89</v>
      </c>
      <c r="E303" s="1" t="str">
        <f t="shared" si="60"/>
        <v>593.75</v>
      </c>
      <c r="F303" s="1">
        <v>250</v>
      </c>
      <c r="G303" s="1" t="str">
        <f t="shared" si="61"/>
        <v>15.63</v>
      </c>
      <c r="H303" s="1" t="str">
        <f t="shared" si="62"/>
        <v>21.88</v>
      </c>
      <c r="I303" s="1" t="str">
        <f t="shared" si="63"/>
        <v>15.63</v>
      </c>
      <c r="J303" s="1" t="s">
        <v>339</v>
      </c>
      <c r="K303" s="1" t="s">
        <v>12</v>
      </c>
    </row>
    <row r="304" spans="1:11" ht="14.25">
      <c r="A304" s="7">
        <v>302</v>
      </c>
      <c r="B304" s="1" t="s">
        <v>725</v>
      </c>
      <c r="C304" s="1" t="s">
        <v>349</v>
      </c>
      <c r="D304" s="1" t="str">
        <f t="shared" si="59"/>
        <v>896.89</v>
      </c>
      <c r="E304" s="1" t="str">
        <f t="shared" si="60"/>
        <v>593.75</v>
      </c>
      <c r="F304" s="1">
        <v>250</v>
      </c>
      <c r="G304" s="1" t="str">
        <f t="shared" si="61"/>
        <v>15.63</v>
      </c>
      <c r="H304" s="1" t="str">
        <f t="shared" si="62"/>
        <v>21.88</v>
      </c>
      <c r="I304" s="1" t="str">
        <f t="shared" si="63"/>
        <v>15.63</v>
      </c>
      <c r="J304" s="1" t="s">
        <v>339</v>
      </c>
      <c r="K304" s="1" t="s">
        <v>12</v>
      </c>
    </row>
    <row r="305" spans="1:11" ht="14.25">
      <c r="A305" s="7">
        <v>303</v>
      </c>
      <c r="B305" s="1" t="s">
        <v>726</v>
      </c>
      <c r="C305" s="1" t="s">
        <v>350</v>
      </c>
      <c r="D305" s="1" t="str">
        <f t="shared" si="59"/>
        <v>896.89</v>
      </c>
      <c r="E305" s="1" t="str">
        <f t="shared" si="60"/>
        <v>593.75</v>
      </c>
      <c r="F305" s="1">
        <v>250</v>
      </c>
      <c r="G305" s="1" t="str">
        <f t="shared" si="61"/>
        <v>15.63</v>
      </c>
      <c r="H305" s="1" t="str">
        <f t="shared" si="62"/>
        <v>21.88</v>
      </c>
      <c r="I305" s="1" t="str">
        <f t="shared" si="63"/>
        <v>15.63</v>
      </c>
      <c r="J305" s="1" t="s">
        <v>339</v>
      </c>
      <c r="K305" s="1" t="s">
        <v>12</v>
      </c>
    </row>
    <row r="306" spans="1:11" ht="14.25">
      <c r="A306" s="7">
        <v>304</v>
      </c>
      <c r="B306" s="1" t="s">
        <v>727</v>
      </c>
      <c r="C306" s="1" t="s">
        <v>351</v>
      </c>
      <c r="D306" s="1" t="str">
        <f t="shared" si="59"/>
        <v>896.89</v>
      </c>
      <c r="E306" s="1" t="str">
        <f t="shared" si="60"/>
        <v>593.75</v>
      </c>
      <c r="F306" s="1">
        <v>250</v>
      </c>
      <c r="G306" s="1" t="str">
        <f t="shared" si="61"/>
        <v>15.63</v>
      </c>
      <c r="H306" s="1" t="str">
        <f t="shared" si="62"/>
        <v>21.88</v>
      </c>
      <c r="I306" s="1" t="str">
        <f t="shared" si="63"/>
        <v>15.63</v>
      </c>
      <c r="J306" s="1" t="s">
        <v>339</v>
      </c>
      <c r="K306" s="1" t="s">
        <v>12</v>
      </c>
    </row>
    <row r="307" spans="1:11" ht="14.25">
      <c r="A307" s="7">
        <v>305</v>
      </c>
      <c r="B307" s="1" t="s">
        <v>728</v>
      </c>
      <c r="C307" s="1" t="s">
        <v>352</v>
      </c>
      <c r="D307" s="1" t="str">
        <f t="shared" si="59"/>
        <v>896.89</v>
      </c>
      <c r="E307" s="1" t="str">
        <f t="shared" si="60"/>
        <v>593.75</v>
      </c>
      <c r="F307" s="1">
        <v>250</v>
      </c>
      <c r="G307" s="1" t="str">
        <f t="shared" si="61"/>
        <v>15.63</v>
      </c>
      <c r="H307" s="1" t="str">
        <f t="shared" si="62"/>
        <v>21.88</v>
      </c>
      <c r="I307" s="1" t="str">
        <f t="shared" si="63"/>
        <v>15.63</v>
      </c>
      <c r="J307" s="1" t="s">
        <v>339</v>
      </c>
      <c r="K307" s="1" t="s">
        <v>12</v>
      </c>
    </row>
    <row r="308" spans="1:11" ht="14.25">
      <c r="A308" s="7">
        <v>306</v>
      </c>
      <c r="B308" s="1" t="s">
        <v>729</v>
      </c>
      <c r="C308" s="1" t="s">
        <v>353</v>
      </c>
      <c r="D308" s="1" t="str">
        <f t="shared" si="59"/>
        <v>896.89</v>
      </c>
      <c r="E308" s="1" t="str">
        <f t="shared" si="60"/>
        <v>593.75</v>
      </c>
      <c r="F308" s="1">
        <v>250</v>
      </c>
      <c r="G308" s="1" t="str">
        <f t="shared" si="61"/>
        <v>15.63</v>
      </c>
      <c r="H308" s="1" t="str">
        <f t="shared" si="62"/>
        <v>21.88</v>
      </c>
      <c r="I308" s="1" t="str">
        <f t="shared" si="63"/>
        <v>15.63</v>
      </c>
      <c r="J308" s="1" t="s">
        <v>339</v>
      </c>
      <c r="K308" s="1" t="s">
        <v>12</v>
      </c>
    </row>
    <row r="309" spans="1:11" ht="14.25">
      <c r="A309" s="7">
        <v>307</v>
      </c>
      <c r="B309" s="1" t="s">
        <v>730</v>
      </c>
      <c r="C309" s="1" t="s">
        <v>354</v>
      </c>
      <c r="D309" s="1" t="str">
        <f t="shared" si="59"/>
        <v>896.89</v>
      </c>
      <c r="E309" s="1" t="str">
        <f t="shared" si="60"/>
        <v>593.75</v>
      </c>
      <c r="F309" s="1">
        <v>250</v>
      </c>
      <c r="G309" s="1" t="str">
        <f t="shared" si="61"/>
        <v>15.63</v>
      </c>
      <c r="H309" s="1" t="str">
        <f t="shared" si="62"/>
        <v>21.88</v>
      </c>
      <c r="I309" s="1" t="str">
        <f t="shared" si="63"/>
        <v>15.63</v>
      </c>
      <c r="J309" s="1" t="s">
        <v>339</v>
      </c>
      <c r="K309" s="1" t="s">
        <v>12</v>
      </c>
    </row>
    <row r="310" spans="1:11" ht="14.25">
      <c r="A310" s="7">
        <v>308</v>
      </c>
      <c r="B310" s="1" t="s">
        <v>731</v>
      </c>
      <c r="C310" s="1" t="s">
        <v>355</v>
      </c>
      <c r="D310" s="1" t="str">
        <f t="shared" si="59"/>
        <v>896.89</v>
      </c>
      <c r="E310" s="1" t="str">
        <f t="shared" si="60"/>
        <v>593.75</v>
      </c>
      <c r="F310" s="1">
        <v>250</v>
      </c>
      <c r="G310" s="1" t="str">
        <f t="shared" si="61"/>
        <v>15.63</v>
      </c>
      <c r="H310" s="1" t="str">
        <f t="shared" si="62"/>
        <v>21.88</v>
      </c>
      <c r="I310" s="1" t="str">
        <f t="shared" si="63"/>
        <v>15.63</v>
      </c>
      <c r="J310" s="1" t="s">
        <v>339</v>
      </c>
      <c r="K310" s="1" t="s">
        <v>12</v>
      </c>
    </row>
    <row r="311" spans="1:11" ht="14.25">
      <c r="A311" s="7">
        <v>309</v>
      </c>
      <c r="B311" s="1" t="s">
        <v>732</v>
      </c>
      <c r="C311" s="1" t="s">
        <v>356</v>
      </c>
      <c r="D311" s="1" t="str">
        <f aca="true" t="shared" si="64" ref="D311:D321">"3637.56"</f>
        <v>3637.56</v>
      </c>
      <c r="E311" s="1">
        <v>2375</v>
      </c>
      <c r="F311" s="1">
        <v>1000</v>
      </c>
      <c r="G311" s="1" t="str">
        <f aca="true" t="shared" si="65" ref="G311:G321">"62.52"</f>
        <v>62.52</v>
      </c>
      <c r="H311" s="1" t="str">
        <f aca="true" t="shared" si="66" ref="H311:H321">"87.52"</f>
        <v>87.52</v>
      </c>
      <c r="I311" s="1" t="str">
        <f aca="true" t="shared" si="67" ref="I311:I321">"112.52"</f>
        <v>112.52</v>
      </c>
      <c r="J311" s="1" t="s">
        <v>339</v>
      </c>
      <c r="K311" s="1" t="s">
        <v>12</v>
      </c>
    </row>
    <row r="312" spans="1:11" ht="14.25">
      <c r="A312" s="7">
        <v>310</v>
      </c>
      <c r="B312" s="1" t="s">
        <v>733</v>
      </c>
      <c r="C312" s="1" t="s">
        <v>357</v>
      </c>
      <c r="D312" s="1" t="str">
        <f t="shared" si="64"/>
        <v>3637.56</v>
      </c>
      <c r="E312" s="1">
        <v>2375</v>
      </c>
      <c r="F312" s="1">
        <v>1000</v>
      </c>
      <c r="G312" s="1" t="str">
        <f t="shared" si="65"/>
        <v>62.52</v>
      </c>
      <c r="H312" s="1" t="str">
        <f t="shared" si="66"/>
        <v>87.52</v>
      </c>
      <c r="I312" s="1" t="str">
        <f t="shared" si="67"/>
        <v>112.52</v>
      </c>
      <c r="J312" s="1" t="s">
        <v>339</v>
      </c>
      <c r="K312" s="1" t="s">
        <v>12</v>
      </c>
    </row>
    <row r="313" spans="1:11" ht="14.25">
      <c r="A313" s="7">
        <v>311</v>
      </c>
      <c r="B313" s="1" t="s">
        <v>734</v>
      </c>
      <c r="C313" s="1" t="s">
        <v>358</v>
      </c>
      <c r="D313" s="1" t="str">
        <f t="shared" si="64"/>
        <v>3637.56</v>
      </c>
      <c r="E313" s="1">
        <v>2375</v>
      </c>
      <c r="F313" s="1">
        <v>1000</v>
      </c>
      <c r="G313" s="1" t="str">
        <f t="shared" si="65"/>
        <v>62.52</v>
      </c>
      <c r="H313" s="1" t="str">
        <f t="shared" si="66"/>
        <v>87.52</v>
      </c>
      <c r="I313" s="1" t="str">
        <f t="shared" si="67"/>
        <v>112.52</v>
      </c>
      <c r="J313" s="1" t="s">
        <v>339</v>
      </c>
      <c r="K313" s="1" t="s">
        <v>12</v>
      </c>
    </row>
    <row r="314" spans="1:11" ht="14.25">
      <c r="A314" s="7">
        <v>312</v>
      </c>
      <c r="B314" s="1" t="s">
        <v>735</v>
      </c>
      <c r="C314" s="1" t="s">
        <v>359</v>
      </c>
      <c r="D314" s="1" t="str">
        <f t="shared" si="64"/>
        <v>3637.56</v>
      </c>
      <c r="E314" s="1">
        <v>2375</v>
      </c>
      <c r="F314" s="1">
        <v>1000</v>
      </c>
      <c r="G314" s="1" t="str">
        <f t="shared" si="65"/>
        <v>62.52</v>
      </c>
      <c r="H314" s="1" t="str">
        <f t="shared" si="66"/>
        <v>87.52</v>
      </c>
      <c r="I314" s="1" t="str">
        <f t="shared" si="67"/>
        <v>112.52</v>
      </c>
      <c r="J314" s="1" t="s">
        <v>339</v>
      </c>
      <c r="K314" s="1" t="s">
        <v>12</v>
      </c>
    </row>
    <row r="315" spans="1:11" ht="14.25">
      <c r="A315" s="7">
        <v>313</v>
      </c>
      <c r="B315" s="1" t="s">
        <v>736</v>
      </c>
      <c r="C315" s="1" t="s">
        <v>360</v>
      </c>
      <c r="D315" s="1" t="str">
        <f t="shared" si="64"/>
        <v>3637.56</v>
      </c>
      <c r="E315" s="1">
        <v>2375</v>
      </c>
      <c r="F315" s="1">
        <v>1000</v>
      </c>
      <c r="G315" s="1" t="str">
        <f t="shared" si="65"/>
        <v>62.52</v>
      </c>
      <c r="H315" s="1" t="str">
        <f t="shared" si="66"/>
        <v>87.52</v>
      </c>
      <c r="I315" s="1" t="str">
        <f t="shared" si="67"/>
        <v>112.52</v>
      </c>
      <c r="J315" s="1" t="s">
        <v>339</v>
      </c>
      <c r="K315" s="1" t="s">
        <v>12</v>
      </c>
    </row>
    <row r="316" spans="1:11" ht="14.25">
      <c r="A316" s="7">
        <v>314</v>
      </c>
      <c r="B316" s="1" t="s">
        <v>737</v>
      </c>
      <c r="C316" s="1" t="s">
        <v>361</v>
      </c>
      <c r="D316" s="1" t="str">
        <f t="shared" si="64"/>
        <v>3637.56</v>
      </c>
      <c r="E316" s="1">
        <v>2375</v>
      </c>
      <c r="F316" s="1">
        <v>1000</v>
      </c>
      <c r="G316" s="1" t="str">
        <f t="shared" si="65"/>
        <v>62.52</v>
      </c>
      <c r="H316" s="1" t="str">
        <f t="shared" si="66"/>
        <v>87.52</v>
      </c>
      <c r="I316" s="1" t="str">
        <f t="shared" si="67"/>
        <v>112.52</v>
      </c>
      <c r="J316" s="1" t="s">
        <v>339</v>
      </c>
      <c r="K316" s="1" t="s">
        <v>12</v>
      </c>
    </row>
    <row r="317" spans="1:11" ht="14.25">
      <c r="A317" s="7">
        <v>315</v>
      </c>
      <c r="B317" s="1" t="s">
        <v>738</v>
      </c>
      <c r="C317" s="1" t="s">
        <v>362</v>
      </c>
      <c r="D317" s="1" t="str">
        <f t="shared" si="64"/>
        <v>3637.56</v>
      </c>
      <c r="E317" s="1">
        <v>2375</v>
      </c>
      <c r="F317" s="1">
        <v>1000</v>
      </c>
      <c r="G317" s="1" t="str">
        <f t="shared" si="65"/>
        <v>62.52</v>
      </c>
      <c r="H317" s="1" t="str">
        <f t="shared" si="66"/>
        <v>87.52</v>
      </c>
      <c r="I317" s="1" t="str">
        <f t="shared" si="67"/>
        <v>112.52</v>
      </c>
      <c r="J317" s="1" t="s">
        <v>339</v>
      </c>
      <c r="K317" s="1" t="s">
        <v>12</v>
      </c>
    </row>
    <row r="318" spans="1:11" ht="14.25">
      <c r="A318" s="7">
        <v>316</v>
      </c>
      <c r="B318" s="1" t="s">
        <v>739</v>
      </c>
      <c r="C318" s="1" t="s">
        <v>363</v>
      </c>
      <c r="D318" s="1" t="str">
        <f t="shared" si="64"/>
        <v>3637.56</v>
      </c>
      <c r="E318" s="1">
        <v>2375</v>
      </c>
      <c r="F318" s="1">
        <v>1000</v>
      </c>
      <c r="G318" s="1" t="str">
        <f t="shared" si="65"/>
        <v>62.52</v>
      </c>
      <c r="H318" s="1" t="str">
        <f t="shared" si="66"/>
        <v>87.52</v>
      </c>
      <c r="I318" s="1" t="str">
        <f t="shared" si="67"/>
        <v>112.52</v>
      </c>
      <c r="J318" s="1" t="s">
        <v>339</v>
      </c>
      <c r="K318" s="1" t="s">
        <v>12</v>
      </c>
    </row>
    <row r="319" spans="1:11" ht="14.25">
      <c r="A319" s="7">
        <v>317</v>
      </c>
      <c r="B319" s="1" t="s">
        <v>740</v>
      </c>
      <c r="C319" s="1" t="s">
        <v>364</v>
      </c>
      <c r="D319" s="1" t="str">
        <f t="shared" si="64"/>
        <v>3637.56</v>
      </c>
      <c r="E319" s="1">
        <v>2375</v>
      </c>
      <c r="F319" s="1">
        <v>1000</v>
      </c>
      <c r="G319" s="1" t="str">
        <f t="shared" si="65"/>
        <v>62.52</v>
      </c>
      <c r="H319" s="1" t="str">
        <f t="shared" si="66"/>
        <v>87.52</v>
      </c>
      <c r="I319" s="1" t="str">
        <f t="shared" si="67"/>
        <v>112.52</v>
      </c>
      <c r="J319" s="1" t="s">
        <v>339</v>
      </c>
      <c r="K319" s="1" t="s">
        <v>12</v>
      </c>
    </row>
    <row r="320" spans="1:11" ht="14.25">
      <c r="A320" s="7">
        <v>318</v>
      </c>
      <c r="B320" s="1" t="s">
        <v>741</v>
      </c>
      <c r="C320" s="1" t="s">
        <v>365</v>
      </c>
      <c r="D320" s="1" t="str">
        <f t="shared" si="64"/>
        <v>3637.56</v>
      </c>
      <c r="E320" s="1">
        <v>2375</v>
      </c>
      <c r="F320" s="1">
        <v>1000</v>
      </c>
      <c r="G320" s="1" t="str">
        <f t="shared" si="65"/>
        <v>62.52</v>
      </c>
      <c r="H320" s="1" t="str">
        <f t="shared" si="66"/>
        <v>87.52</v>
      </c>
      <c r="I320" s="1" t="str">
        <f t="shared" si="67"/>
        <v>112.52</v>
      </c>
      <c r="J320" s="1" t="s">
        <v>339</v>
      </c>
      <c r="K320" s="1" t="s">
        <v>12</v>
      </c>
    </row>
    <row r="321" spans="1:11" ht="14.25">
      <c r="A321" s="7">
        <v>319</v>
      </c>
      <c r="B321" s="1" t="s">
        <v>742</v>
      </c>
      <c r="C321" s="1" t="s">
        <v>366</v>
      </c>
      <c r="D321" s="1" t="str">
        <f t="shared" si="64"/>
        <v>3637.56</v>
      </c>
      <c r="E321" s="1">
        <v>2375</v>
      </c>
      <c r="F321" s="1">
        <v>1000</v>
      </c>
      <c r="G321" s="1" t="str">
        <f t="shared" si="65"/>
        <v>62.52</v>
      </c>
      <c r="H321" s="1" t="str">
        <f t="shared" si="66"/>
        <v>87.52</v>
      </c>
      <c r="I321" s="1" t="str">
        <f t="shared" si="67"/>
        <v>112.52</v>
      </c>
      <c r="J321" s="1" t="s">
        <v>339</v>
      </c>
      <c r="K321" s="1" t="s">
        <v>12</v>
      </c>
    </row>
    <row r="322" spans="1:11" ht="14.25">
      <c r="A322" s="7">
        <v>320</v>
      </c>
      <c r="B322" s="1" t="s">
        <v>743</v>
      </c>
      <c r="C322" s="1" t="s">
        <v>367</v>
      </c>
      <c r="D322" s="1" t="str">
        <f>"896.89"</f>
        <v>896.89</v>
      </c>
      <c r="E322" s="1" t="str">
        <f>"593.75"</f>
        <v>593.75</v>
      </c>
      <c r="F322" s="1">
        <v>250</v>
      </c>
      <c r="G322" s="1" t="str">
        <f>"15.63"</f>
        <v>15.63</v>
      </c>
      <c r="H322" s="1" t="str">
        <f>"21.88"</f>
        <v>21.88</v>
      </c>
      <c r="I322" s="1" t="str">
        <f>"15.63"</f>
        <v>15.63</v>
      </c>
      <c r="J322" s="1" t="s">
        <v>339</v>
      </c>
      <c r="K322" s="1" t="s">
        <v>12</v>
      </c>
    </row>
    <row r="323" spans="1:11" ht="14.25">
      <c r="A323" s="7">
        <v>321</v>
      </c>
      <c r="B323" s="1" t="s">
        <v>744</v>
      </c>
      <c r="C323" s="1" t="s">
        <v>368</v>
      </c>
      <c r="D323" s="1" t="str">
        <f>"896.89"</f>
        <v>896.89</v>
      </c>
      <c r="E323" s="1" t="str">
        <f>"593.75"</f>
        <v>593.75</v>
      </c>
      <c r="F323" s="1">
        <v>250</v>
      </c>
      <c r="G323" s="1" t="str">
        <f>"15.63"</f>
        <v>15.63</v>
      </c>
      <c r="H323" s="1" t="str">
        <f>"21.88"</f>
        <v>21.88</v>
      </c>
      <c r="I323" s="1" t="str">
        <f>"15.63"</f>
        <v>15.63</v>
      </c>
      <c r="J323" s="1" t="s">
        <v>339</v>
      </c>
      <c r="K323" s="1" t="s">
        <v>12</v>
      </c>
    </row>
    <row r="324" spans="1:11" ht="14.25">
      <c r="A324" s="7">
        <v>322</v>
      </c>
      <c r="B324" s="1" t="s">
        <v>745</v>
      </c>
      <c r="C324" s="1" t="s">
        <v>369</v>
      </c>
      <c r="D324" s="1" t="str">
        <f>"896.89"</f>
        <v>896.89</v>
      </c>
      <c r="E324" s="1" t="str">
        <f>"593.75"</f>
        <v>593.75</v>
      </c>
      <c r="F324" s="1">
        <v>250</v>
      </c>
      <c r="G324" s="1" t="str">
        <f>"15.63"</f>
        <v>15.63</v>
      </c>
      <c r="H324" s="1" t="str">
        <f>"21.88"</f>
        <v>21.88</v>
      </c>
      <c r="I324" s="1" t="str">
        <f>"15.63"</f>
        <v>15.63</v>
      </c>
      <c r="J324" s="1" t="s">
        <v>339</v>
      </c>
      <c r="K324" s="1" t="s">
        <v>12</v>
      </c>
    </row>
    <row r="325" spans="1:11" ht="14.25">
      <c r="A325" s="7">
        <v>323</v>
      </c>
      <c r="B325" s="1" t="s">
        <v>746</v>
      </c>
      <c r="C325" s="1" t="s">
        <v>370</v>
      </c>
      <c r="D325" s="1" t="str">
        <f>"896.89"</f>
        <v>896.89</v>
      </c>
      <c r="E325" s="1" t="str">
        <f>"593.75"</f>
        <v>593.75</v>
      </c>
      <c r="F325" s="1">
        <v>250</v>
      </c>
      <c r="G325" s="1" t="str">
        <f>"15.63"</f>
        <v>15.63</v>
      </c>
      <c r="H325" s="1" t="str">
        <f>"21.88"</f>
        <v>21.88</v>
      </c>
      <c r="I325" s="1" t="str">
        <f>"15.63"</f>
        <v>15.63</v>
      </c>
      <c r="J325" s="1" t="s">
        <v>339</v>
      </c>
      <c r="K325" s="1" t="s">
        <v>12</v>
      </c>
    </row>
    <row r="326" spans="1:11" ht="14.25">
      <c r="A326" s="7">
        <v>324</v>
      </c>
      <c r="B326" s="1" t="s">
        <v>747</v>
      </c>
      <c r="C326" s="1" t="s">
        <v>371</v>
      </c>
      <c r="D326" s="1" t="str">
        <f>"3637.56"</f>
        <v>3637.56</v>
      </c>
      <c r="E326" s="1">
        <v>2375</v>
      </c>
      <c r="F326" s="1">
        <v>1000</v>
      </c>
      <c r="G326" s="1" t="str">
        <f>"62.52"</f>
        <v>62.52</v>
      </c>
      <c r="H326" s="1" t="str">
        <f>"87.52"</f>
        <v>87.52</v>
      </c>
      <c r="I326" s="1" t="str">
        <f>"112.52"</f>
        <v>112.52</v>
      </c>
      <c r="J326" s="1" t="s">
        <v>339</v>
      </c>
      <c r="K326" s="1" t="s">
        <v>12</v>
      </c>
    </row>
    <row r="327" spans="1:11" ht="14.25">
      <c r="A327" s="7">
        <v>325</v>
      </c>
      <c r="B327" s="1" t="s">
        <v>748</v>
      </c>
      <c r="C327" s="1" t="s">
        <v>372</v>
      </c>
      <c r="D327" s="1" t="str">
        <f>"5443.84"</f>
        <v>5443.84</v>
      </c>
      <c r="E327" s="1" t="str">
        <f>"3562.5"</f>
        <v>3562.5</v>
      </c>
      <c r="F327" s="1">
        <v>1500</v>
      </c>
      <c r="G327" s="1" t="str">
        <f>"93.78"</f>
        <v>93.78</v>
      </c>
      <c r="H327" s="1" t="str">
        <f>"131.28"</f>
        <v>131.28</v>
      </c>
      <c r="I327" s="1" t="str">
        <f>"156.28"</f>
        <v>156.28</v>
      </c>
      <c r="J327" s="1" t="s">
        <v>339</v>
      </c>
      <c r="K327" s="1" t="s">
        <v>12</v>
      </c>
    </row>
    <row r="328" spans="1:11" ht="14.25">
      <c r="A328" s="7">
        <v>326</v>
      </c>
      <c r="B328" s="1" t="s">
        <v>749</v>
      </c>
      <c r="C328" s="1" t="s">
        <v>373</v>
      </c>
      <c r="D328" s="1" t="str">
        <f>"5481.34"</f>
        <v>5481.34</v>
      </c>
      <c r="E328" s="1" t="str">
        <f>"3562.5"</f>
        <v>3562.5</v>
      </c>
      <c r="F328" s="1">
        <v>1500</v>
      </c>
      <c r="G328" s="1" t="str">
        <f>"93.78"</f>
        <v>93.78</v>
      </c>
      <c r="H328" s="1" t="str">
        <f>"168.78"</f>
        <v>168.78</v>
      </c>
      <c r="I328" s="1" t="str">
        <f>"156.28"</f>
        <v>156.28</v>
      </c>
      <c r="J328" s="1" t="s">
        <v>374</v>
      </c>
      <c r="K328" s="1" t="s">
        <v>12</v>
      </c>
    </row>
    <row r="329" spans="1:11" ht="14.25">
      <c r="A329" s="7">
        <v>327</v>
      </c>
      <c r="B329" s="1" t="s">
        <v>750</v>
      </c>
      <c r="C329" s="1" t="s">
        <v>375</v>
      </c>
      <c r="D329" s="1" t="str">
        <f>"3575.04"</f>
        <v>3575.04</v>
      </c>
      <c r="E329" s="1">
        <v>2375</v>
      </c>
      <c r="F329" s="1">
        <v>1000</v>
      </c>
      <c r="G329" s="1" t="str">
        <f>"62.52"</f>
        <v>62.52</v>
      </c>
      <c r="H329" s="1">
        <v>25</v>
      </c>
      <c r="I329" s="1" t="str">
        <f>"112.52"</f>
        <v>112.52</v>
      </c>
      <c r="J329" s="1" t="s">
        <v>376</v>
      </c>
      <c r="K329" s="1" t="s">
        <v>12</v>
      </c>
    </row>
    <row r="330" spans="1:11" ht="14.25">
      <c r="A330" s="7">
        <v>328</v>
      </c>
      <c r="B330" s="1" t="s">
        <v>751</v>
      </c>
      <c r="C330" s="1" t="s">
        <v>377</v>
      </c>
      <c r="D330" s="1" t="str">
        <f>"5350.06"</f>
        <v>5350.06</v>
      </c>
      <c r="E330" s="1" t="str">
        <f>"3562.5"</f>
        <v>3562.5</v>
      </c>
      <c r="F330" s="1">
        <v>1500</v>
      </c>
      <c r="G330" s="1" t="str">
        <f>"93.78"</f>
        <v>93.78</v>
      </c>
      <c r="H330" s="1" t="str">
        <f>"37.5"</f>
        <v>37.5</v>
      </c>
      <c r="I330" s="1" t="str">
        <f>"156.28"</f>
        <v>156.28</v>
      </c>
      <c r="J330" s="1" t="s">
        <v>376</v>
      </c>
      <c r="K330" s="1" t="s">
        <v>12</v>
      </c>
    </row>
    <row r="331" spans="1:11" ht="14.25">
      <c r="A331" s="7">
        <v>329</v>
      </c>
      <c r="B331" s="1" t="s">
        <v>752</v>
      </c>
      <c r="C331" s="1" t="s">
        <v>378</v>
      </c>
      <c r="D331" s="1" t="str">
        <f>"3562.56"</f>
        <v>3562.56</v>
      </c>
      <c r="E331" s="1">
        <v>2375</v>
      </c>
      <c r="F331" s="1">
        <v>1000</v>
      </c>
      <c r="G331" s="1" t="str">
        <f>"62.52"</f>
        <v>62.52</v>
      </c>
      <c r="H331" s="1" t="str">
        <f>"12.52"</f>
        <v>12.52</v>
      </c>
      <c r="I331" s="1" t="str">
        <f>"112.52"</f>
        <v>112.52</v>
      </c>
      <c r="J331" s="1" t="s">
        <v>379</v>
      </c>
      <c r="K331" s="1" t="s">
        <v>12</v>
      </c>
    </row>
    <row r="332" spans="1:11" ht="14.25">
      <c r="A332" s="7">
        <v>330</v>
      </c>
      <c r="B332" s="1" t="s">
        <v>753</v>
      </c>
      <c r="C332" s="1" t="s">
        <v>380</v>
      </c>
      <c r="D332" s="1" t="str">
        <f>"5331.34"</f>
        <v>5331.34</v>
      </c>
      <c r="E332" s="1" t="str">
        <f aca="true" t="shared" si="68" ref="E332:E348">"3562.5"</f>
        <v>3562.5</v>
      </c>
      <c r="F332" s="1">
        <v>1500</v>
      </c>
      <c r="G332" s="1" t="str">
        <f aca="true" t="shared" si="69" ref="G332:G348">"93.78"</f>
        <v>93.78</v>
      </c>
      <c r="H332" s="1" t="str">
        <f>"18.78"</f>
        <v>18.78</v>
      </c>
      <c r="I332" s="1" t="str">
        <f aca="true" t="shared" si="70" ref="I332:I348">"156.28"</f>
        <v>156.28</v>
      </c>
      <c r="J332" s="1" t="s">
        <v>379</v>
      </c>
      <c r="K332" s="1" t="s">
        <v>12</v>
      </c>
    </row>
    <row r="333" spans="1:11" ht="14.25">
      <c r="A333" s="7">
        <v>331</v>
      </c>
      <c r="B333" s="1" t="s">
        <v>754</v>
      </c>
      <c r="C333" s="1" t="s">
        <v>381</v>
      </c>
      <c r="D333" s="1" t="str">
        <f>"5331.34"</f>
        <v>5331.34</v>
      </c>
      <c r="E333" s="1" t="str">
        <f t="shared" si="68"/>
        <v>3562.5</v>
      </c>
      <c r="F333" s="1">
        <v>1500</v>
      </c>
      <c r="G333" s="1" t="str">
        <f t="shared" si="69"/>
        <v>93.78</v>
      </c>
      <c r="H333" s="1" t="str">
        <f>"18.78"</f>
        <v>18.78</v>
      </c>
      <c r="I333" s="1" t="str">
        <f t="shared" si="70"/>
        <v>156.28</v>
      </c>
      <c r="J333" s="1" t="s">
        <v>382</v>
      </c>
      <c r="K333" s="1" t="s">
        <v>12</v>
      </c>
    </row>
    <row r="334" spans="1:11" ht="14.25">
      <c r="A334" s="7">
        <v>332</v>
      </c>
      <c r="B334" s="1" t="s">
        <v>755</v>
      </c>
      <c r="C334" s="1" t="s">
        <v>383</v>
      </c>
      <c r="D334" s="1" t="str">
        <f>"5331.34"</f>
        <v>5331.34</v>
      </c>
      <c r="E334" s="1" t="str">
        <f t="shared" si="68"/>
        <v>3562.5</v>
      </c>
      <c r="F334" s="1">
        <v>1500</v>
      </c>
      <c r="G334" s="1" t="str">
        <f t="shared" si="69"/>
        <v>93.78</v>
      </c>
      <c r="H334" s="1" t="str">
        <f>"18.78"</f>
        <v>18.78</v>
      </c>
      <c r="I334" s="1" t="str">
        <f t="shared" si="70"/>
        <v>156.28</v>
      </c>
      <c r="J334" s="1" t="s">
        <v>384</v>
      </c>
      <c r="K334" s="1" t="s">
        <v>12</v>
      </c>
    </row>
    <row r="335" spans="1:11" ht="14.25">
      <c r="A335" s="7">
        <v>333</v>
      </c>
      <c r="B335" s="1" t="s">
        <v>756</v>
      </c>
      <c r="C335" s="1" t="s">
        <v>385</v>
      </c>
      <c r="D335" s="1" t="str">
        <f>"5331.34"</f>
        <v>5331.34</v>
      </c>
      <c r="E335" s="1" t="str">
        <f t="shared" si="68"/>
        <v>3562.5</v>
      </c>
      <c r="F335" s="1">
        <v>1500</v>
      </c>
      <c r="G335" s="1" t="str">
        <f t="shared" si="69"/>
        <v>93.78</v>
      </c>
      <c r="H335" s="1" t="str">
        <f>"18.78"</f>
        <v>18.78</v>
      </c>
      <c r="I335" s="1" t="str">
        <f t="shared" si="70"/>
        <v>156.28</v>
      </c>
      <c r="J335" s="1" t="s">
        <v>384</v>
      </c>
      <c r="K335" s="1" t="s">
        <v>12</v>
      </c>
    </row>
    <row r="336" spans="1:11" ht="14.25">
      <c r="A336" s="7">
        <v>334</v>
      </c>
      <c r="B336" s="1" t="s">
        <v>757</v>
      </c>
      <c r="C336" s="1" t="s">
        <v>386</v>
      </c>
      <c r="D336" s="1" t="str">
        <f>"5363.2"</f>
        <v>5363.2</v>
      </c>
      <c r="E336" s="1" t="str">
        <f t="shared" si="68"/>
        <v>3562.5</v>
      </c>
      <c r="F336" s="1">
        <v>1500</v>
      </c>
      <c r="G336" s="1" t="str">
        <f t="shared" si="69"/>
        <v>93.78</v>
      </c>
      <c r="H336" s="1" t="str">
        <f>"50.64"</f>
        <v>50.64</v>
      </c>
      <c r="I336" s="1" t="str">
        <f t="shared" si="70"/>
        <v>156.28</v>
      </c>
      <c r="J336" s="1" t="s">
        <v>387</v>
      </c>
      <c r="K336" s="1" t="s">
        <v>12</v>
      </c>
    </row>
    <row r="337" spans="1:11" ht="14.25">
      <c r="A337" s="7">
        <v>335</v>
      </c>
      <c r="B337" s="1" t="s">
        <v>758</v>
      </c>
      <c r="C337" s="1" t="s">
        <v>388</v>
      </c>
      <c r="D337" s="1" t="str">
        <f aca="true" t="shared" si="71" ref="D337:D346">"5396.92"</f>
        <v>5396.92</v>
      </c>
      <c r="E337" s="1" t="str">
        <f t="shared" si="68"/>
        <v>3562.5</v>
      </c>
      <c r="F337" s="1">
        <v>1500</v>
      </c>
      <c r="G337" s="1" t="str">
        <f t="shared" si="69"/>
        <v>93.78</v>
      </c>
      <c r="H337" s="1" t="str">
        <f aca="true" t="shared" si="72" ref="H337:H346">"84.36"</f>
        <v>84.36</v>
      </c>
      <c r="I337" s="1" t="str">
        <f t="shared" si="70"/>
        <v>156.28</v>
      </c>
      <c r="J337" s="1" t="s">
        <v>389</v>
      </c>
      <c r="K337" s="1" t="s">
        <v>12</v>
      </c>
    </row>
    <row r="338" spans="1:11" ht="14.25">
      <c r="A338" s="7">
        <v>336</v>
      </c>
      <c r="B338" s="1" t="s">
        <v>759</v>
      </c>
      <c r="C338" s="1" t="s">
        <v>390</v>
      </c>
      <c r="D338" s="1" t="str">
        <f t="shared" si="71"/>
        <v>5396.92</v>
      </c>
      <c r="E338" s="1" t="str">
        <f t="shared" si="68"/>
        <v>3562.5</v>
      </c>
      <c r="F338" s="1">
        <v>1500</v>
      </c>
      <c r="G338" s="1" t="str">
        <f t="shared" si="69"/>
        <v>93.78</v>
      </c>
      <c r="H338" s="1" t="str">
        <f t="shared" si="72"/>
        <v>84.36</v>
      </c>
      <c r="I338" s="1" t="str">
        <f t="shared" si="70"/>
        <v>156.28</v>
      </c>
      <c r="J338" s="1" t="s">
        <v>389</v>
      </c>
      <c r="K338" s="1" t="s">
        <v>12</v>
      </c>
    </row>
    <row r="339" spans="1:11" ht="14.25">
      <c r="A339" s="7">
        <v>337</v>
      </c>
      <c r="B339" s="1" t="s">
        <v>760</v>
      </c>
      <c r="C339" s="1" t="s">
        <v>391</v>
      </c>
      <c r="D339" s="1" t="str">
        <f t="shared" si="71"/>
        <v>5396.92</v>
      </c>
      <c r="E339" s="1" t="str">
        <f t="shared" si="68"/>
        <v>3562.5</v>
      </c>
      <c r="F339" s="1">
        <v>1500</v>
      </c>
      <c r="G339" s="1" t="str">
        <f t="shared" si="69"/>
        <v>93.78</v>
      </c>
      <c r="H339" s="1" t="str">
        <f t="shared" si="72"/>
        <v>84.36</v>
      </c>
      <c r="I339" s="1" t="str">
        <f t="shared" si="70"/>
        <v>156.28</v>
      </c>
      <c r="J339" s="1" t="s">
        <v>389</v>
      </c>
      <c r="K339" s="1" t="s">
        <v>12</v>
      </c>
    </row>
    <row r="340" spans="1:11" ht="14.25">
      <c r="A340" s="7">
        <v>338</v>
      </c>
      <c r="B340" s="1" t="s">
        <v>761</v>
      </c>
      <c r="C340" s="1" t="s">
        <v>392</v>
      </c>
      <c r="D340" s="1" t="str">
        <f t="shared" si="71"/>
        <v>5396.92</v>
      </c>
      <c r="E340" s="1" t="str">
        <f t="shared" si="68"/>
        <v>3562.5</v>
      </c>
      <c r="F340" s="1">
        <v>1500</v>
      </c>
      <c r="G340" s="1" t="str">
        <f t="shared" si="69"/>
        <v>93.78</v>
      </c>
      <c r="H340" s="1" t="str">
        <f t="shared" si="72"/>
        <v>84.36</v>
      </c>
      <c r="I340" s="1" t="str">
        <f t="shared" si="70"/>
        <v>156.28</v>
      </c>
      <c r="J340" s="1" t="s">
        <v>389</v>
      </c>
      <c r="K340" s="1" t="s">
        <v>12</v>
      </c>
    </row>
    <row r="341" spans="1:11" ht="14.25">
      <c r="A341" s="7">
        <v>339</v>
      </c>
      <c r="B341" s="1" t="s">
        <v>762</v>
      </c>
      <c r="C341" s="1" t="s">
        <v>393</v>
      </c>
      <c r="D341" s="1" t="str">
        <f t="shared" si="71"/>
        <v>5396.92</v>
      </c>
      <c r="E341" s="1" t="str">
        <f t="shared" si="68"/>
        <v>3562.5</v>
      </c>
      <c r="F341" s="1">
        <v>1500</v>
      </c>
      <c r="G341" s="1" t="str">
        <f t="shared" si="69"/>
        <v>93.78</v>
      </c>
      <c r="H341" s="1" t="str">
        <f t="shared" si="72"/>
        <v>84.36</v>
      </c>
      <c r="I341" s="1" t="str">
        <f t="shared" si="70"/>
        <v>156.28</v>
      </c>
      <c r="J341" s="1" t="s">
        <v>389</v>
      </c>
      <c r="K341" s="1" t="s">
        <v>12</v>
      </c>
    </row>
    <row r="342" spans="1:11" ht="14.25">
      <c r="A342" s="7">
        <v>340</v>
      </c>
      <c r="B342" s="1" t="s">
        <v>763</v>
      </c>
      <c r="C342" s="1" t="s">
        <v>394</v>
      </c>
      <c r="D342" s="1" t="str">
        <f t="shared" si="71"/>
        <v>5396.92</v>
      </c>
      <c r="E342" s="1" t="str">
        <f t="shared" si="68"/>
        <v>3562.5</v>
      </c>
      <c r="F342" s="1">
        <v>1500</v>
      </c>
      <c r="G342" s="1" t="str">
        <f t="shared" si="69"/>
        <v>93.78</v>
      </c>
      <c r="H342" s="1" t="str">
        <f t="shared" si="72"/>
        <v>84.36</v>
      </c>
      <c r="I342" s="1" t="str">
        <f t="shared" si="70"/>
        <v>156.28</v>
      </c>
      <c r="J342" s="1" t="s">
        <v>389</v>
      </c>
      <c r="K342" s="1" t="s">
        <v>12</v>
      </c>
    </row>
    <row r="343" spans="1:11" ht="14.25">
      <c r="A343" s="7">
        <v>341</v>
      </c>
      <c r="B343" s="1" t="s">
        <v>764</v>
      </c>
      <c r="C343" s="1" t="s">
        <v>395</v>
      </c>
      <c r="D343" s="1" t="str">
        <f t="shared" si="71"/>
        <v>5396.92</v>
      </c>
      <c r="E343" s="1" t="str">
        <f t="shared" si="68"/>
        <v>3562.5</v>
      </c>
      <c r="F343" s="1">
        <v>1500</v>
      </c>
      <c r="G343" s="1" t="str">
        <f t="shared" si="69"/>
        <v>93.78</v>
      </c>
      <c r="H343" s="1" t="str">
        <f t="shared" si="72"/>
        <v>84.36</v>
      </c>
      <c r="I343" s="1" t="str">
        <f t="shared" si="70"/>
        <v>156.28</v>
      </c>
      <c r="J343" s="1" t="s">
        <v>389</v>
      </c>
      <c r="K343" s="1" t="s">
        <v>12</v>
      </c>
    </row>
    <row r="344" spans="1:11" ht="14.25">
      <c r="A344" s="7">
        <v>342</v>
      </c>
      <c r="B344" s="1" t="s">
        <v>765</v>
      </c>
      <c r="C344" s="1" t="s">
        <v>396</v>
      </c>
      <c r="D344" s="1" t="str">
        <f t="shared" si="71"/>
        <v>5396.92</v>
      </c>
      <c r="E344" s="1" t="str">
        <f t="shared" si="68"/>
        <v>3562.5</v>
      </c>
      <c r="F344" s="1">
        <v>1500</v>
      </c>
      <c r="G344" s="1" t="str">
        <f t="shared" si="69"/>
        <v>93.78</v>
      </c>
      <c r="H344" s="1" t="str">
        <f t="shared" si="72"/>
        <v>84.36</v>
      </c>
      <c r="I344" s="1" t="str">
        <f t="shared" si="70"/>
        <v>156.28</v>
      </c>
      <c r="J344" s="1" t="s">
        <v>389</v>
      </c>
      <c r="K344" s="1" t="s">
        <v>12</v>
      </c>
    </row>
    <row r="345" spans="1:11" ht="14.25">
      <c r="A345" s="7">
        <v>343</v>
      </c>
      <c r="B345" s="1" t="s">
        <v>766</v>
      </c>
      <c r="C345" s="1" t="s">
        <v>397</v>
      </c>
      <c r="D345" s="1" t="str">
        <f t="shared" si="71"/>
        <v>5396.92</v>
      </c>
      <c r="E345" s="1" t="str">
        <f t="shared" si="68"/>
        <v>3562.5</v>
      </c>
      <c r="F345" s="1">
        <v>1500</v>
      </c>
      <c r="G345" s="1" t="str">
        <f t="shared" si="69"/>
        <v>93.78</v>
      </c>
      <c r="H345" s="1" t="str">
        <f t="shared" si="72"/>
        <v>84.36</v>
      </c>
      <c r="I345" s="1" t="str">
        <f t="shared" si="70"/>
        <v>156.28</v>
      </c>
      <c r="J345" s="1" t="s">
        <v>389</v>
      </c>
      <c r="K345" s="1" t="s">
        <v>12</v>
      </c>
    </row>
    <row r="346" spans="1:11" ht="14.25">
      <c r="A346" s="7">
        <v>344</v>
      </c>
      <c r="B346" s="1" t="s">
        <v>767</v>
      </c>
      <c r="C346" s="1" t="s">
        <v>398</v>
      </c>
      <c r="D346" s="1" t="str">
        <f t="shared" si="71"/>
        <v>5396.92</v>
      </c>
      <c r="E346" s="1" t="str">
        <f t="shared" si="68"/>
        <v>3562.5</v>
      </c>
      <c r="F346" s="1">
        <v>1500</v>
      </c>
      <c r="G346" s="1" t="str">
        <f t="shared" si="69"/>
        <v>93.78</v>
      </c>
      <c r="H346" s="1" t="str">
        <f t="shared" si="72"/>
        <v>84.36</v>
      </c>
      <c r="I346" s="1" t="str">
        <f t="shared" si="70"/>
        <v>156.28</v>
      </c>
      <c r="J346" s="1" t="s">
        <v>389</v>
      </c>
      <c r="K346" s="1" t="s">
        <v>12</v>
      </c>
    </row>
    <row r="347" spans="1:11" ht="14.25">
      <c r="A347" s="7">
        <v>345</v>
      </c>
      <c r="B347" s="1" t="s">
        <v>768</v>
      </c>
      <c r="C347" s="1" t="s">
        <v>399</v>
      </c>
      <c r="D347" s="1" t="str">
        <f>"5440.06"</f>
        <v>5440.06</v>
      </c>
      <c r="E347" s="1" t="str">
        <f t="shared" si="68"/>
        <v>3562.5</v>
      </c>
      <c r="F347" s="1">
        <v>1500</v>
      </c>
      <c r="G347" s="1" t="str">
        <f t="shared" si="69"/>
        <v>93.78</v>
      </c>
      <c r="H347" s="1" t="str">
        <f>"127.5"</f>
        <v>127.5</v>
      </c>
      <c r="I347" s="1" t="str">
        <f t="shared" si="70"/>
        <v>156.28</v>
      </c>
      <c r="J347" s="1" t="s">
        <v>400</v>
      </c>
      <c r="K347" s="1" t="s">
        <v>12</v>
      </c>
    </row>
    <row r="348" spans="1:11" ht="14.25">
      <c r="A348" s="7">
        <v>346</v>
      </c>
      <c r="B348" s="1" t="s">
        <v>769</v>
      </c>
      <c r="C348" s="1" t="s">
        <v>401</v>
      </c>
      <c r="D348" s="1" t="str">
        <f>"5411.92"</f>
        <v>5411.92</v>
      </c>
      <c r="E348" s="1" t="str">
        <f t="shared" si="68"/>
        <v>3562.5</v>
      </c>
      <c r="F348" s="1">
        <v>1500</v>
      </c>
      <c r="G348" s="1" t="str">
        <f t="shared" si="69"/>
        <v>93.78</v>
      </c>
      <c r="H348" s="1" t="str">
        <f>"99.36"</f>
        <v>99.36</v>
      </c>
      <c r="I348" s="1" t="str">
        <f t="shared" si="70"/>
        <v>156.28</v>
      </c>
      <c r="J348" s="1" t="s">
        <v>402</v>
      </c>
      <c r="K348" s="1" t="s">
        <v>12</v>
      </c>
    </row>
    <row r="349" spans="1:11" ht="14.25">
      <c r="A349" s="7">
        <v>347</v>
      </c>
      <c r="B349" s="1" t="s">
        <v>770</v>
      </c>
      <c r="C349" s="1" t="s">
        <v>403</v>
      </c>
      <c r="D349" s="1" t="str">
        <f>"5979.95"</f>
        <v>5979.95</v>
      </c>
      <c r="E349" s="1" t="str">
        <f>"3936.42"</f>
        <v>3936.42</v>
      </c>
      <c r="F349" s="1" t="str">
        <f>"1657.44"</f>
        <v>1657.44</v>
      </c>
      <c r="G349" s="1" t="str">
        <f>"103.62"</f>
        <v>103.62</v>
      </c>
      <c r="H349" s="1" t="str">
        <f>"109.8"</f>
        <v>109.8</v>
      </c>
      <c r="I349" s="1" t="str">
        <f>"172.67"</f>
        <v>172.67</v>
      </c>
      <c r="J349" s="1" t="s">
        <v>402</v>
      </c>
      <c r="K349" s="1" t="s">
        <v>12</v>
      </c>
    </row>
    <row r="350" spans="1:11" ht="14.25">
      <c r="A350" s="7">
        <v>348</v>
      </c>
      <c r="B350" s="1" t="s">
        <v>771</v>
      </c>
      <c r="C350" s="1" t="s">
        <v>404</v>
      </c>
      <c r="D350" s="1" t="str">
        <f>"5411.92"</f>
        <v>5411.92</v>
      </c>
      <c r="E350" s="1" t="str">
        <f aca="true" t="shared" si="73" ref="E350:E360">"3562.5"</f>
        <v>3562.5</v>
      </c>
      <c r="F350" s="1">
        <v>1500</v>
      </c>
      <c r="G350" s="1" t="str">
        <f aca="true" t="shared" si="74" ref="G350:G360">"93.78"</f>
        <v>93.78</v>
      </c>
      <c r="H350" s="1" t="str">
        <f>"99.36"</f>
        <v>99.36</v>
      </c>
      <c r="I350" s="1" t="str">
        <f aca="true" t="shared" si="75" ref="I350:I360">"156.28"</f>
        <v>156.28</v>
      </c>
      <c r="J350" s="1" t="s">
        <v>402</v>
      </c>
      <c r="K350" s="1" t="s">
        <v>12</v>
      </c>
    </row>
    <row r="351" spans="1:11" ht="14.25">
      <c r="A351" s="7">
        <v>349</v>
      </c>
      <c r="B351" s="1" t="s">
        <v>772</v>
      </c>
      <c r="C351" s="1" t="s">
        <v>405</v>
      </c>
      <c r="D351" s="1" t="str">
        <f>"5411.92"</f>
        <v>5411.92</v>
      </c>
      <c r="E351" s="1" t="str">
        <f t="shared" si="73"/>
        <v>3562.5</v>
      </c>
      <c r="F351" s="1">
        <v>1500</v>
      </c>
      <c r="G351" s="1" t="str">
        <f t="shared" si="74"/>
        <v>93.78</v>
      </c>
      <c r="H351" s="1" t="str">
        <f>"99.36"</f>
        <v>99.36</v>
      </c>
      <c r="I351" s="1" t="str">
        <f t="shared" si="75"/>
        <v>156.28</v>
      </c>
      <c r="J351" s="1" t="s">
        <v>402</v>
      </c>
      <c r="K351" s="1" t="s">
        <v>12</v>
      </c>
    </row>
    <row r="352" spans="1:11" ht="14.25">
      <c r="A352" s="7">
        <v>350</v>
      </c>
      <c r="B352" s="1" t="s">
        <v>773</v>
      </c>
      <c r="C352" s="1" t="s">
        <v>406</v>
      </c>
      <c r="D352" s="1" t="str">
        <f>"5440.06"</f>
        <v>5440.06</v>
      </c>
      <c r="E352" s="1" t="str">
        <f t="shared" si="73"/>
        <v>3562.5</v>
      </c>
      <c r="F352" s="1">
        <v>1500</v>
      </c>
      <c r="G352" s="1" t="str">
        <f t="shared" si="74"/>
        <v>93.78</v>
      </c>
      <c r="H352" s="1" t="str">
        <f>"127.5"</f>
        <v>127.5</v>
      </c>
      <c r="I352" s="1" t="str">
        <f t="shared" si="75"/>
        <v>156.28</v>
      </c>
      <c r="J352" s="1" t="s">
        <v>407</v>
      </c>
      <c r="K352" s="1" t="s">
        <v>12</v>
      </c>
    </row>
    <row r="353" spans="1:11" ht="14.25">
      <c r="A353" s="7">
        <v>351</v>
      </c>
      <c r="B353" s="1" t="s">
        <v>774</v>
      </c>
      <c r="C353" s="1" t="s">
        <v>408</v>
      </c>
      <c r="D353" s="1" t="str">
        <f>"5440.06"</f>
        <v>5440.06</v>
      </c>
      <c r="E353" s="1" t="str">
        <f t="shared" si="73"/>
        <v>3562.5</v>
      </c>
      <c r="F353" s="1">
        <v>1500</v>
      </c>
      <c r="G353" s="1" t="str">
        <f t="shared" si="74"/>
        <v>93.78</v>
      </c>
      <c r="H353" s="1" t="str">
        <f>"127.5"</f>
        <v>127.5</v>
      </c>
      <c r="I353" s="1" t="str">
        <f t="shared" si="75"/>
        <v>156.28</v>
      </c>
      <c r="J353" s="1" t="s">
        <v>407</v>
      </c>
      <c r="K353" s="1" t="s">
        <v>12</v>
      </c>
    </row>
    <row r="354" spans="1:11" ht="14.25">
      <c r="A354" s="7">
        <v>352</v>
      </c>
      <c r="B354" s="1" t="s">
        <v>775</v>
      </c>
      <c r="C354" s="1" t="s">
        <v>409</v>
      </c>
      <c r="D354" s="1" t="str">
        <f>"5331.34"</f>
        <v>5331.34</v>
      </c>
      <c r="E354" s="1" t="str">
        <f t="shared" si="73"/>
        <v>3562.5</v>
      </c>
      <c r="F354" s="1">
        <v>1500</v>
      </c>
      <c r="G354" s="1" t="str">
        <f t="shared" si="74"/>
        <v>93.78</v>
      </c>
      <c r="H354" s="1" t="str">
        <f>"18.78"</f>
        <v>18.78</v>
      </c>
      <c r="I354" s="1" t="str">
        <f t="shared" si="75"/>
        <v>156.28</v>
      </c>
      <c r="J354" s="1" t="s">
        <v>410</v>
      </c>
      <c r="K354" s="1" t="s">
        <v>12</v>
      </c>
    </row>
    <row r="355" spans="1:11" ht="14.25">
      <c r="A355" s="7">
        <v>353</v>
      </c>
      <c r="B355" s="1" t="s">
        <v>776</v>
      </c>
      <c r="C355" s="1" t="s">
        <v>411</v>
      </c>
      <c r="D355" s="1" t="str">
        <f aca="true" t="shared" si="76" ref="D355:D360">"5365.06"</f>
        <v>5365.06</v>
      </c>
      <c r="E355" s="1" t="str">
        <f t="shared" si="73"/>
        <v>3562.5</v>
      </c>
      <c r="F355" s="1">
        <v>1500</v>
      </c>
      <c r="G355" s="1" t="str">
        <f t="shared" si="74"/>
        <v>93.78</v>
      </c>
      <c r="H355" s="1" t="str">
        <f aca="true" t="shared" si="77" ref="H355:H360">"52.5"</f>
        <v>52.5</v>
      </c>
      <c r="I355" s="1" t="str">
        <f t="shared" si="75"/>
        <v>156.28</v>
      </c>
      <c r="J355" s="1" t="s">
        <v>412</v>
      </c>
      <c r="K355" s="1" t="s">
        <v>12</v>
      </c>
    </row>
    <row r="356" spans="1:11" ht="14.25">
      <c r="A356" s="7">
        <v>354</v>
      </c>
      <c r="B356" s="1" t="s">
        <v>777</v>
      </c>
      <c r="C356" s="1" t="s">
        <v>413</v>
      </c>
      <c r="D356" s="1" t="str">
        <f t="shared" si="76"/>
        <v>5365.06</v>
      </c>
      <c r="E356" s="1" t="str">
        <f t="shared" si="73"/>
        <v>3562.5</v>
      </c>
      <c r="F356" s="1">
        <v>1500</v>
      </c>
      <c r="G356" s="1" t="str">
        <f t="shared" si="74"/>
        <v>93.78</v>
      </c>
      <c r="H356" s="1" t="str">
        <f t="shared" si="77"/>
        <v>52.5</v>
      </c>
      <c r="I356" s="1" t="str">
        <f t="shared" si="75"/>
        <v>156.28</v>
      </c>
      <c r="J356" s="1" t="s">
        <v>412</v>
      </c>
      <c r="K356" s="1" t="s">
        <v>12</v>
      </c>
    </row>
    <row r="357" spans="1:11" ht="14.25">
      <c r="A357" s="7">
        <v>355</v>
      </c>
      <c r="B357" s="1" t="s">
        <v>778</v>
      </c>
      <c r="C357" s="1" t="s">
        <v>414</v>
      </c>
      <c r="D357" s="1" t="str">
        <f t="shared" si="76"/>
        <v>5365.06</v>
      </c>
      <c r="E357" s="1" t="str">
        <f t="shared" si="73"/>
        <v>3562.5</v>
      </c>
      <c r="F357" s="1">
        <v>1500</v>
      </c>
      <c r="G357" s="1" t="str">
        <f t="shared" si="74"/>
        <v>93.78</v>
      </c>
      <c r="H357" s="1" t="str">
        <f t="shared" si="77"/>
        <v>52.5</v>
      </c>
      <c r="I357" s="1" t="str">
        <f t="shared" si="75"/>
        <v>156.28</v>
      </c>
      <c r="J357" s="1" t="s">
        <v>412</v>
      </c>
      <c r="K357" s="1" t="s">
        <v>12</v>
      </c>
    </row>
    <row r="358" spans="1:11" ht="14.25">
      <c r="A358" s="7">
        <v>356</v>
      </c>
      <c r="B358" s="1" t="s">
        <v>779</v>
      </c>
      <c r="C358" s="1" t="s">
        <v>415</v>
      </c>
      <c r="D358" s="1" t="str">
        <f t="shared" si="76"/>
        <v>5365.06</v>
      </c>
      <c r="E358" s="1" t="str">
        <f t="shared" si="73"/>
        <v>3562.5</v>
      </c>
      <c r="F358" s="1">
        <v>1500</v>
      </c>
      <c r="G358" s="1" t="str">
        <f t="shared" si="74"/>
        <v>93.78</v>
      </c>
      <c r="H358" s="1" t="str">
        <f t="shared" si="77"/>
        <v>52.5</v>
      </c>
      <c r="I358" s="1" t="str">
        <f t="shared" si="75"/>
        <v>156.28</v>
      </c>
      <c r="J358" s="1" t="s">
        <v>412</v>
      </c>
      <c r="K358" s="1" t="s">
        <v>12</v>
      </c>
    </row>
    <row r="359" spans="1:11" ht="14.25">
      <c r="A359" s="7">
        <v>357</v>
      </c>
      <c r="B359" s="1" t="s">
        <v>780</v>
      </c>
      <c r="C359" s="1" t="s">
        <v>416</v>
      </c>
      <c r="D359" s="1" t="str">
        <f t="shared" si="76"/>
        <v>5365.06</v>
      </c>
      <c r="E359" s="1" t="str">
        <f t="shared" si="73"/>
        <v>3562.5</v>
      </c>
      <c r="F359" s="1">
        <v>1500</v>
      </c>
      <c r="G359" s="1" t="str">
        <f t="shared" si="74"/>
        <v>93.78</v>
      </c>
      <c r="H359" s="1" t="str">
        <f t="shared" si="77"/>
        <v>52.5</v>
      </c>
      <c r="I359" s="1" t="str">
        <f t="shared" si="75"/>
        <v>156.28</v>
      </c>
      <c r="J359" s="1" t="s">
        <v>412</v>
      </c>
      <c r="K359" s="1" t="s">
        <v>12</v>
      </c>
    </row>
    <row r="360" spans="1:11" ht="14.25">
      <c r="A360" s="7">
        <v>358</v>
      </c>
      <c r="B360" s="1" t="s">
        <v>781</v>
      </c>
      <c r="C360" s="1" t="s">
        <v>417</v>
      </c>
      <c r="D360" s="1" t="str">
        <f t="shared" si="76"/>
        <v>5365.06</v>
      </c>
      <c r="E360" s="1" t="str">
        <f t="shared" si="73"/>
        <v>3562.5</v>
      </c>
      <c r="F360" s="1">
        <v>1500</v>
      </c>
      <c r="G360" s="1" t="str">
        <f t="shared" si="74"/>
        <v>93.78</v>
      </c>
      <c r="H360" s="1" t="str">
        <f t="shared" si="77"/>
        <v>52.5</v>
      </c>
      <c r="I360" s="1" t="str">
        <f t="shared" si="75"/>
        <v>156.28</v>
      </c>
      <c r="J360" s="1" t="s">
        <v>412</v>
      </c>
      <c r="K360" s="1" t="s">
        <v>12</v>
      </c>
    </row>
    <row r="361" spans="1:11" ht="14.25">
      <c r="A361" s="7">
        <v>359</v>
      </c>
      <c r="B361" s="1" t="s">
        <v>782</v>
      </c>
      <c r="C361" s="1" t="s">
        <v>418</v>
      </c>
      <c r="D361" s="1" t="str">
        <f>"2678.17"</f>
        <v>2678.17</v>
      </c>
      <c r="E361" s="1" t="str">
        <f>"1781.25"</f>
        <v>1781.25</v>
      </c>
      <c r="F361" s="1">
        <v>750</v>
      </c>
      <c r="G361" s="1" t="str">
        <f>"46.89"</f>
        <v>46.89</v>
      </c>
      <c r="H361" s="1" t="str">
        <f>"28.14"</f>
        <v>28.14</v>
      </c>
      <c r="I361" s="1" t="str">
        <f>"71.89"</f>
        <v>71.89</v>
      </c>
      <c r="J361" s="1" t="s">
        <v>419</v>
      </c>
      <c r="K361" s="1" t="s">
        <v>12</v>
      </c>
    </row>
    <row r="362" spans="1:11" ht="14.25">
      <c r="A362" s="7">
        <v>360</v>
      </c>
      <c r="B362" s="1" t="s">
        <v>783</v>
      </c>
      <c r="C362" s="1" t="s">
        <v>420</v>
      </c>
      <c r="D362" s="1" t="str">
        <f>"5368.84"</f>
        <v>5368.84</v>
      </c>
      <c r="E362" s="1" t="str">
        <f>"3562.5"</f>
        <v>3562.5</v>
      </c>
      <c r="F362" s="1">
        <v>1500</v>
      </c>
      <c r="G362" s="1" t="str">
        <f>"93.78"</f>
        <v>93.78</v>
      </c>
      <c r="H362" s="1" t="str">
        <f>"56.28"</f>
        <v>56.28</v>
      </c>
      <c r="I362" s="1" t="str">
        <f>"156.28"</f>
        <v>156.28</v>
      </c>
      <c r="J362" s="1" t="s">
        <v>419</v>
      </c>
      <c r="K362" s="1" t="s">
        <v>12</v>
      </c>
    </row>
    <row r="363" spans="1:11" ht="14.25">
      <c r="A363" s="7">
        <v>361</v>
      </c>
      <c r="B363" s="1" t="s">
        <v>784</v>
      </c>
      <c r="C363" s="1" t="s">
        <v>421</v>
      </c>
      <c r="D363" s="1" t="str">
        <f>"5368.84"</f>
        <v>5368.84</v>
      </c>
      <c r="E363" s="1" t="str">
        <f>"3562.5"</f>
        <v>3562.5</v>
      </c>
      <c r="F363" s="1">
        <v>1500</v>
      </c>
      <c r="G363" s="1" t="str">
        <f>"93.78"</f>
        <v>93.78</v>
      </c>
      <c r="H363" s="1" t="str">
        <f>"56.28"</f>
        <v>56.28</v>
      </c>
      <c r="I363" s="1" t="str">
        <f>"156.28"</f>
        <v>156.28</v>
      </c>
      <c r="J363" s="1" t="s">
        <v>419</v>
      </c>
      <c r="K363" s="1" t="s">
        <v>12</v>
      </c>
    </row>
    <row r="364" spans="1:11" ht="14.25">
      <c r="A364" s="7">
        <v>362</v>
      </c>
      <c r="B364" s="1" t="s">
        <v>785</v>
      </c>
      <c r="C364" s="1" t="s">
        <v>422</v>
      </c>
      <c r="D364" s="1" t="str">
        <f>"5368.84"</f>
        <v>5368.84</v>
      </c>
      <c r="E364" s="1" t="str">
        <f>"3562.5"</f>
        <v>3562.5</v>
      </c>
      <c r="F364" s="1">
        <v>1500</v>
      </c>
      <c r="G364" s="1" t="str">
        <f>"93.78"</f>
        <v>93.78</v>
      </c>
      <c r="H364" s="1" t="str">
        <f>"56.28"</f>
        <v>56.28</v>
      </c>
      <c r="I364" s="1" t="str">
        <f>"156.28"</f>
        <v>156.28</v>
      </c>
      <c r="J364" s="1" t="s">
        <v>419</v>
      </c>
      <c r="K364" s="1" t="s">
        <v>12</v>
      </c>
    </row>
    <row r="365" spans="1:11" ht="14.25">
      <c r="A365" s="7">
        <v>363</v>
      </c>
      <c r="B365" s="1" t="s">
        <v>786</v>
      </c>
      <c r="C365" s="1" t="s">
        <v>423</v>
      </c>
      <c r="D365" s="1" t="str">
        <f>"5368.84"</f>
        <v>5368.84</v>
      </c>
      <c r="E365" s="1" t="str">
        <f>"3562.5"</f>
        <v>3562.5</v>
      </c>
      <c r="F365" s="1">
        <v>1500</v>
      </c>
      <c r="G365" s="1" t="str">
        <f>"93.78"</f>
        <v>93.78</v>
      </c>
      <c r="H365" s="1" t="str">
        <f>"56.28"</f>
        <v>56.28</v>
      </c>
      <c r="I365" s="1" t="str">
        <f>"156.28"</f>
        <v>156.28</v>
      </c>
      <c r="J365" s="1" t="s">
        <v>419</v>
      </c>
      <c r="K365" s="1" t="s">
        <v>12</v>
      </c>
    </row>
    <row r="366" spans="1:11" ht="14.25">
      <c r="A366" s="7">
        <v>364</v>
      </c>
      <c r="B366" s="1" t="s">
        <v>787</v>
      </c>
      <c r="C366" s="1" t="s">
        <v>424</v>
      </c>
      <c r="D366" s="1" t="str">
        <f>"5368.84"</f>
        <v>5368.84</v>
      </c>
      <c r="E366" s="1" t="str">
        <f>"3562.5"</f>
        <v>3562.5</v>
      </c>
      <c r="F366" s="1">
        <v>1500</v>
      </c>
      <c r="G366" s="1" t="str">
        <f>"93.78"</f>
        <v>93.78</v>
      </c>
      <c r="H366" s="1" t="str">
        <f>"56.28"</f>
        <v>56.28</v>
      </c>
      <c r="I366" s="1" t="str">
        <f>"156.28"</f>
        <v>156.28</v>
      </c>
      <c r="J366" s="1" t="s">
        <v>419</v>
      </c>
      <c r="K366" s="1" t="s">
        <v>12</v>
      </c>
    </row>
    <row r="367" ht="14.25">
      <c r="D367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2019-01-16T07:40:19Z</dcterms:created>
  <dcterms:modified xsi:type="dcterms:W3CDTF">2019-01-24T06:06:02Z</dcterms:modified>
  <cp:category/>
  <cp:version/>
  <cp:contentType/>
  <cp:contentStatus/>
</cp:coreProperties>
</file>